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0" tabRatio="815" activeTab="0"/>
  </bookViews>
  <sheets>
    <sheet name="BİNA BİLGİLERİ" sheetId="1" r:id="rId1"/>
    <sheet name="DİFÜZYON HESABI BİLGİLERİ" sheetId="2" r:id="rId2"/>
    <sheet name="BİNANIN ÖZGÜL ISI KAYBI" sheetId="3" r:id="rId3"/>
    <sheet name="1. BÖLGE YILLIK ISITMA İHTİYACI" sheetId="4" r:id="rId4"/>
    <sheet name="2. BÖLGE YILLIK ISITMA İHTİYACI" sheetId="5" r:id="rId5"/>
    <sheet name="3. BÖLGE YILLIK ISITMA İHTİYACI" sheetId="6" r:id="rId6"/>
    <sheet name="4. BÖLGE YILLIK ISITMA İHTİYACI" sheetId="7" r:id="rId7"/>
    <sheet name="YOĞUŞMA PERİYODU" sheetId="8" r:id="rId8"/>
    <sheet name="BUHARLAŞMA PERİYODU" sheetId="9" r:id="rId9"/>
  </sheets>
  <definedNames>
    <definedName name="_xlnm.Print_Area" localSheetId="3">'1. BÖLGE YILLIK ISITMA İHTİYACI'!$A$1:$U$47</definedName>
    <definedName name="_xlnm.Print_Area" localSheetId="4">'2. BÖLGE YILLIK ISITMA İHTİYACI'!$A$1:$U$47</definedName>
    <definedName name="_xlnm.Print_Area" localSheetId="5">'3. BÖLGE YILLIK ISITMA İHTİYACI'!$A$1:$U$47</definedName>
    <definedName name="_xlnm.Print_Area" localSheetId="6">'4. BÖLGE YILLIK ISITMA İHTİYACI'!$A$1:$U$47</definedName>
    <definedName name="_xlnm.Print_Area" localSheetId="2">'BİNANIN ÖZGÜL ISI KAYBI'!$A$1:$L$68</definedName>
    <definedName name="_xlnm.Print_Area" localSheetId="8">'BUHARLAŞMA PERİYODU'!$A$1:$S$71</definedName>
    <definedName name="_xlnm.Print_Area" localSheetId="7">'YOĞUŞMA PERİYODU'!$A$1:$S$71</definedName>
  </definedNames>
  <calcPr fullCalcOnLoad="1"/>
</workbook>
</file>

<file path=xl/sharedStrings.xml><?xml version="1.0" encoding="utf-8"?>
<sst xmlns="http://schemas.openxmlformats.org/spreadsheetml/2006/main" count="606" uniqueCount="175">
  <si>
    <t>AYLAR</t>
  </si>
  <si>
    <t>Birim Güneş Enerji Kazançları</t>
  </si>
  <si>
    <t>güney</t>
  </si>
  <si>
    <t>kuzey</t>
  </si>
  <si>
    <t>batı</t>
  </si>
  <si>
    <t>doğu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</si>
  <si>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</si>
  <si>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</si>
  <si>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</si>
  <si>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</si>
  <si>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</si>
  <si>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</si>
  <si>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</si>
  <si>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</si>
  <si>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</si>
  <si>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</si>
  <si>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</si>
  <si>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</si>
  <si>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DIŞ SICAKLIKLAR</t>
  </si>
  <si>
    <t>Ai DEĞERLERİ</t>
  </si>
  <si>
    <t>K</t>
  </si>
  <si>
    <t>G</t>
  </si>
  <si>
    <t>D</t>
  </si>
  <si>
    <t>B</t>
  </si>
  <si>
    <t>GÖLGELEME FAKTÖRLERİ</t>
  </si>
  <si>
    <t>(ri) ay</t>
  </si>
  <si>
    <t>(gi) ay</t>
  </si>
  <si>
    <t>H      Özgül Isı Kaybı</t>
  </si>
  <si>
    <t>SICAKLIK FARKI</t>
  </si>
  <si>
    <t>ISI KAYIPLARI</t>
  </si>
  <si>
    <t>İÇ ISI KAZANÇLARI</t>
  </si>
  <si>
    <t>Güneş enerjisi Isı Kazancı</t>
  </si>
  <si>
    <t>TOPLAM</t>
  </si>
  <si>
    <t>KKO</t>
  </si>
  <si>
    <t>KAZANÇ KULLANIM FAKTÖRÜ</t>
  </si>
  <si>
    <t>AYLIK ISITMA ENERJİSİ İHTİYACI</t>
  </si>
  <si>
    <t>TOPLAM YILLIK ISITMA ENERJİSİ İHTİYACI =</t>
  </si>
  <si>
    <t>KULLANIM ALANI BAŞINA DÜŞEN ISITMA ENERJİSİ İHTİYACI =</t>
  </si>
  <si>
    <t>kJoule</t>
  </si>
  <si>
    <t>kWh</t>
  </si>
  <si>
    <t>Atoplam / Vbrüt =</t>
  </si>
  <si>
    <t>BİNADAKİ YAPI ELEMANLARI</t>
  </si>
  <si>
    <t>İç Isı Taşınım Katsayısı</t>
  </si>
  <si>
    <t>Dış Isı Taşınım Katsayısı</t>
  </si>
  <si>
    <t>Yapı Elemanı Kalınlığı</t>
  </si>
  <si>
    <t>m</t>
  </si>
  <si>
    <t>Isı Geçiş  Katsayısı</t>
  </si>
  <si>
    <t>W / m.K</t>
  </si>
  <si>
    <t>d / lamda</t>
  </si>
  <si>
    <t>Isı İletkenlik Hesap Değeri</t>
  </si>
  <si>
    <t>m2 / K. W</t>
  </si>
  <si>
    <t>W / m2.K.</t>
  </si>
  <si>
    <t>Isı Kaybedilen Yüzey alanı</t>
  </si>
  <si>
    <t>m2</t>
  </si>
  <si>
    <t>ISI KAYBI</t>
  </si>
  <si>
    <t>W / K</t>
  </si>
  <si>
    <t>T O P L A M =</t>
  </si>
  <si>
    <t>TAVAN BİLEŞENLERİ</t>
  </si>
  <si>
    <t>DUVAR BİLEŞENLERİ</t>
  </si>
  <si>
    <t>BİNA ÖLÇÜLERİ</t>
  </si>
  <si>
    <t>Yüzey çarpım katsayısı</t>
  </si>
  <si>
    <t>Karo mozaik</t>
  </si>
  <si>
    <t>Blokaj</t>
  </si>
  <si>
    <t>Grobeton</t>
  </si>
  <si>
    <t>Tesviye betonu (çimento harçlı)</t>
  </si>
  <si>
    <t>PENCERE</t>
  </si>
  <si>
    <t>YAPI ELEMANLARINDAN GERÇEKLEŞEN ISI KAYBI TOPLAMI =</t>
  </si>
  <si>
    <t>0,8 ile çarparak yazıldı</t>
  </si>
  <si>
    <t>Isı yalıtım malzemesi (curuf)</t>
  </si>
  <si>
    <t xml:space="preserve">BİNADAKİ ISI KAYBEDEN YÜZEYLER TOPLAMI: Atoplam =  </t>
  </si>
  <si>
    <t xml:space="preserve">Binanın havalandırma hesabında kullanılacak hacmi : Vh =   </t>
  </si>
  <si>
    <t xml:space="preserve">HAVALANDIRMA YOLU İLE GERÇEKLEŞEN ISI KAYBI: Hh =  </t>
  </si>
  <si>
    <t xml:space="preserve">BİNANIN TOPLAM ÖZGÜL ISI KAYBI: H =  </t>
  </si>
  <si>
    <t xml:space="preserve">Hava Değişim Sayısı : nh =   </t>
  </si>
  <si>
    <t xml:space="preserve">  (m3)   [0.8 x Vbrüt]</t>
  </si>
  <si>
    <t xml:space="preserve">  (m2)</t>
  </si>
  <si>
    <t xml:space="preserve">  (W/K)</t>
  </si>
  <si>
    <t>HAVALANDIRMA YOLU İLE GERÇEKLEŞEN ISI KAYBI: (Hh)</t>
  </si>
  <si>
    <t>Binanın kullanım alanı An =</t>
  </si>
  <si>
    <t>Binadaki Toplam Dış Duvar Alanı AD =</t>
  </si>
  <si>
    <t>-</t>
  </si>
  <si>
    <t>TABAN-DÖŞEME BİLEŞENLERİ</t>
  </si>
  <si>
    <t>Binadaki Toplam kapı ve pencere alanı Ap =</t>
  </si>
  <si>
    <t>Binanın Döşeme Alanı At =</t>
  </si>
  <si>
    <t>Binanın Tavan Alanı AT =</t>
  </si>
  <si>
    <t>Binanın Hacmi Vbrüt =</t>
  </si>
  <si>
    <t>Hh = [Yoğunluk x Özgül Isı x Hava değişim sayısı x Havalandırılan hacim]     formülü ile hesaplanır</t>
  </si>
  <si>
    <t>Aylık Ortalama İç Sıcaklık: Ti =</t>
  </si>
  <si>
    <t>Toplam bina hacmi: Vbrüt =</t>
  </si>
  <si>
    <t>Isı Kaybeden yüzeyler toplamı: Atoplam=</t>
  </si>
  <si>
    <t>Özgül Isı Kaybı: H =</t>
  </si>
  <si>
    <t>Birim Güneş Enerji Kazançları(gi x ri x Qg x Ai)</t>
  </si>
  <si>
    <t>Td</t>
  </si>
  <si>
    <t>H</t>
  </si>
  <si>
    <t>Ti - Td</t>
  </si>
  <si>
    <t>H x (Ti - Td)</t>
  </si>
  <si>
    <t xml:space="preserve">Birim İç Isı Kazancı:                   </t>
  </si>
  <si>
    <t>(W / m2)</t>
  </si>
  <si>
    <t>(m2)</t>
  </si>
  <si>
    <t>(W / K)</t>
  </si>
  <si>
    <t>(m3)</t>
  </si>
  <si>
    <t>('C)</t>
  </si>
  <si>
    <t>YILLIK ISITMA ENERJİSİ İHTİYACI</t>
  </si>
  <si>
    <t>OLMASI GEREKEN EN BÜYÜK ISI KAYBI =</t>
  </si>
  <si>
    <t>Binanın eni =</t>
  </si>
  <si>
    <t>Binanın boyu =</t>
  </si>
  <si>
    <t>Binanın Yüksekliği =</t>
  </si>
  <si>
    <t>Aylık ortalama iç sıcaklık: Ti =</t>
  </si>
  <si>
    <t>Birim iç ısı kazancı:              =</t>
  </si>
  <si>
    <t>HER YÖN İÇİN TOPLAM PENCERE ALANLARI</t>
  </si>
  <si>
    <t xml:space="preserve"> (m)</t>
  </si>
  <si>
    <t xml:space="preserve"> ('C)</t>
  </si>
  <si>
    <t xml:space="preserve"> (W / m2)</t>
  </si>
  <si>
    <t xml:space="preserve"> (1/h)   [min=1; max=2 alınabilir]</t>
  </si>
  <si>
    <t xml:space="preserve">  (1/h)</t>
  </si>
  <si>
    <t>Toplam inşaat alanı: An=0.32 x Vbrüt =</t>
  </si>
  <si>
    <t xml:space="preserve"> (m3)</t>
  </si>
  <si>
    <t xml:space="preserve"> (m2)</t>
  </si>
  <si>
    <t>BİNA BİLGİLERİ :</t>
  </si>
  <si>
    <t>SINIR ŞARTLARI:</t>
  </si>
  <si>
    <t>İÇ İKLİM ŞARTLARI</t>
  </si>
  <si>
    <t>DIŞ İKLİM ŞARTLARI</t>
  </si>
  <si>
    <t>Süre (saat)</t>
  </si>
  <si>
    <t>YOĞUŞMA PERİYODU</t>
  </si>
  <si>
    <t>Hava Sıcaklığı ('C)</t>
  </si>
  <si>
    <t>Bağıl Nem (%)</t>
  </si>
  <si>
    <t>BUHARLAŞMA PERİYODU</t>
  </si>
  <si>
    <t>Çatı Yüzey Sıcaklığı ('C)</t>
  </si>
  <si>
    <t>Su Buharı Difüzyon Direnç Katsayısı</t>
  </si>
  <si>
    <t>Difüzyon Dengi Hava Tabakası Kalınlığı</t>
  </si>
  <si>
    <t>Yüzeysel ısı iletim direnci, Malzemenin ısıl direnci</t>
  </si>
  <si>
    <t>Delta T</t>
  </si>
  <si>
    <t>Yüzeyin Sıcaklığı</t>
  </si>
  <si>
    <t>Doymuş Buhar Basıncı</t>
  </si>
  <si>
    <t>Nemli Havanın Kısmi Basıncı</t>
  </si>
  <si>
    <t>Difüzyon akış Yoğunluğu</t>
  </si>
  <si>
    <t>Yoğuşma Suyu Kütlesi</t>
  </si>
  <si>
    <t>d</t>
  </si>
  <si>
    <t>Sd</t>
  </si>
  <si>
    <t>lamda</t>
  </si>
  <si>
    <t>T</t>
  </si>
  <si>
    <t>Pws</t>
  </si>
  <si>
    <t>Pw</t>
  </si>
  <si>
    <t>İi</t>
  </si>
  <si>
    <t>İd</t>
  </si>
  <si>
    <t>Wt</t>
  </si>
  <si>
    <t>m2.K / W</t>
  </si>
  <si>
    <t>'C</t>
  </si>
  <si>
    <t>Pa</t>
  </si>
  <si>
    <t>Kg / m2.h</t>
  </si>
  <si>
    <t>Kg / m2</t>
  </si>
  <si>
    <t>İç hava</t>
  </si>
  <si>
    <t>Dış Hava</t>
  </si>
  <si>
    <t>1/U =</t>
  </si>
  <si>
    <t xml:space="preserve">Toplam Sd = </t>
  </si>
  <si>
    <t xml:space="preserve">Yapı Bileşeninin Özgül Isı Kaybı : Q = </t>
  </si>
  <si>
    <t xml:space="preserve">  W / m2</t>
  </si>
  <si>
    <t>U =</t>
  </si>
  <si>
    <t>W / m2.K</t>
  </si>
  <si>
    <t>Yapı Elemanı Yoğunluğu</t>
  </si>
  <si>
    <t>Yapı Elemanının Yoğunluğu</t>
  </si>
  <si>
    <t>DEĞERLENDİRME</t>
  </si>
  <si>
    <t>Toplam Sd</t>
  </si>
  <si>
    <t>(Sd)d</t>
  </si>
  <si>
    <t>(Sd)i</t>
  </si>
  <si>
    <t>ÇATI BİLEŞENLERİ</t>
  </si>
  <si>
    <t>Buharlaşma Suyu Kütlesi</t>
  </si>
  <si>
    <t>Wv</t>
  </si>
  <si>
    <t>İç sıva</t>
  </si>
  <si>
    <t>Demirli beton</t>
  </si>
  <si>
    <t>Cam yünü</t>
  </si>
  <si>
    <t>Kat yüksekliği =</t>
  </si>
  <si>
    <t>Yatay Delikli Tuğla</t>
  </si>
  <si>
    <t>Poliüretan Sert Köpük</t>
  </si>
  <si>
    <t>Dış Sıva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</si>
</sst>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mm"/>
    <numFmt numFmtId="173" formatCode="0.0"/>
    <numFmt numFmtId="174" formatCode="0.000"/>
    <numFmt numFmtId="175" formatCode="0.0E+00"/>
    <numFmt numFmtId="176" formatCode="0.0000"/>
    <numFmt numFmtId="177" formatCode="0.000E+00"/>
  </numFmts>
  <fonts count="13">
    <font>
      <sz val="10"/>
      <name val="Arial"/>
      <family val="0"/>
    </font>
    <font>
      <b/>
      <sz val="10"/>
      <name val="Arial"/>
      <family val="2"/>
    </font>
    <font>
      <i/>
      <sz val="5"/>
      <color indexed="8"/>
      <name val="Times New Roman"/>
      <family val="0"/>
    </font>
    <font>
      <sz val="5"/>
      <color indexed="8"/>
      <name val="Times New Roman"/>
      <family val="0"/>
    </font>
    <font>
      <i/>
      <sz val="10"/>
      <color indexed="8"/>
      <name val="Symbol"/>
      <family val="0"/>
    </font>
    <font>
      <sz val="12"/>
      <name val="Arial"/>
      <family val="2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i/>
      <sz val="13"/>
      <color indexed="8"/>
      <name val="Symbo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 diagonalUp="1" diagonalDown="1">
      <left style="medium"/>
      <right style="medium"/>
      <top style="thin"/>
      <bottom style="medium"/>
      <diagonal style="thin"/>
    </border>
    <border diagonalUp="1" diagonalDown="1">
      <left style="medium"/>
      <right style="medium"/>
      <top style="medium"/>
      <bottom style="thin"/>
      <diagonal style="thin"/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 diagonalUp="1" diagonalDown="1">
      <left style="medium"/>
      <right style="thin"/>
      <top>
        <color indexed="63"/>
      </top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medium"/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medium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  <border>
      <left style="medium"/>
      <right style="medium"/>
      <top style="thin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left"/>
    </xf>
    <xf numFmtId="2" fontId="0" fillId="2" borderId="3" xfId="0" applyNumberFormat="1" applyFill="1" applyBorder="1" applyAlignment="1">
      <alignment horizontal="right"/>
    </xf>
    <xf numFmtId="2" fontId="0" fillId="2" borderId="3" xfId="0" applyNumberFormat="1" applyFill="1" applyBorder="1" applyAlignment="1">
      <alignment horizontal="left"/>
    </xf>
    <xf numFmtId="2" fontId="0" fillId="2" borderId="2" xfId="0" applyNumberFormat="1" applyFill="1" applyBorder="1" applyAlignment="1">
      <alignment horizontal="right"/>
    </xf>
    <xf numFmtId="2" fontId="0" fillId="2" borderId="2" xfId="0" applyNumberFormat="1" applyFill="1" applyBorder="1" applyAlignment="1">
      <alignment horizontal="left"/>
    </xf>
    <xf numFmtId="2" fontId="5" fillId="2" borderId="0" xfId="0" applyNumberFormat="1" applyFont="1" applyFill="1" applyAlignment="1">
      <alignment/>
    </xf>
    <xf numFmtId="2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/>
    </xf>
    <xf numFmtId="2" fontId="0" fillId="2" borderId="8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2" fontId="0" fillId="2" borderId="12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15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2" fontId="0" fillId="2" borderId="22" xfId="0" applyNumberFormat="1" applyFill="1" applyBorder="1" applyAlignment="1">
      <alignment/>
    </xf>
    <xf numFmtId="2" fontId="0" fillId="2" borderId="0" xfId="0" applyNumberFormat="1" applyFill="1" applyAlignment="1">
      <alignment horizontal="right"/>
    </xf>
    <xf numFmtId="2" fontId="0" fillId="2" borderId="23" xfId="0" applyNumberFormat="1" applyFill="1" applyBorder="1" applyAlignment="1">
      <alignment/>
    </xf>
    <xf numFmtId="2" fontId="1" fillId="2" borderId="0" xfId="0" applyNumberFormat="1" applyFont="1" applyFill="1" applyAlignment="1">
      <alignment horizontal="right"/>
    </xf>
    <xf numFmtId="2" fontId="1" fillId="2" borderId="23" xfId="0" applyNumberFormat="1" applyFont="1" applyFill="1" applyBorder="1" applyAlignment="1">
      <alignment/>
    </xf>
    <xf numFmtId="2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/>
    </xf>
    <xf numFmtId="2" fontId="0" fillId="2" borderId="5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right" wrapText="1"/>
    </xf>
    <xf numFmtId="2" fontId="0" fillId="2" borderId="25" xfId="0" applyNumberFormat="1" applyFill="1" applyBorder="1" applyAlignment="1">
      <alignment horizontal="left"/>
    </xf>
    <xf numFmtId="2" fontId="0" fillId="2" borderId="26" xfId="0" applyNumberFormat="1" applyFill="1" applyBorder="1" applyAlignment="1">
      <alignment horizontal="right" wrapText="1"/>
    </xf>
    <xf numFmtId="2" fontId="0" fillId="2" borderId="27" xfId="0" applyNumberFormat="1" applyFill="1" applyBorder="1" applyAlignment="1">
      <alignment horizontal="left"/>
    </xf>
    <xf numFmtId="2" fontId="0" fillId="2" borderId="0" xfId="0" applyNumberFormat="1" applyFill="1" applyBorder="1" applyAlignment="1">
      <alignment horizontal="right" wrapText="1"/>
    </xf>
    <xf numFmtId="2" fontId="0" fillId="2" borderId="0" xfId="0" applyNumberFormat="1" applyFill="1" applyBorder="1" applyAlignment="1">
      <alignment horizontal="left"/>
    </xf>
    <xf numFmtId="2" fontId="0" fillId="2" borderId="0" xfId="0" applyNumberFormat="1" applyFill="1" applyAlignment="1">
      <alignment horizontal="right" wrapText="1"/>
    </xf>
    <xf numFmtId="2" fontId="0" fillId="2" borderId="0" xfId="0" applyNumberFormat="1" applyFill="1" applyAlignment="1">
      <alignment horizontal="left"/>
    </xf>
    <xf numFmtId="2" fontId="0" fillId="2" borderId="28" xfId="0" applyNumberFormat="1" applyFill="1" applyBorder="1" applyAlignment="1">
      <alignment horizontal="center" wrapText="1"/>
    </xf>
    <xf numFmtId="2" fontId="0" fillId="2" borderId="24" xfId="0" applyNumberFormat="1" applyFill="1" applyBorder="1" applyAlignment="1">
      <alignment horizontal="center" wrapText="1"/>
    </xf>
    <xf numFmtId="2" fontId="0" fillId="2" borderId="29" xfId="0" applyNumberFormat="1" applyFill="1" applyBorder="1" applyAlignment="1">
      <alignment horizontal="center" wrapText="1"/>
    </xf>
    <xf numFmtId="2" fontId="0" fillId="2" borderId="30" xfId="0" applyNumberForma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2" fontId="0" fillId="2" borderId="31" xfId="0" applyNumberFormat="1" applyFill="1" applyBorder="1" applyAlignment="1">
      <alignment horizontal="center" vertical="center" wrapText="1"/>
    </xf>
    <xf numFmtId="2" fontId="0" fillId="2" borderId="32" xfId="0" applyNumberFormat="1" applyFill="1" applyBorder="1" applyAlignment="1">
      <alignment horizontal="center" wrapText="1"/>
    </xf>
    <xf numFmtId="2" fontId="0" fillId="2" borderId="26" xfId="0" applyNumberFormat="1" applyFill="1" applyBorder="1" applyAlignment="1">
      <alignment horizontal="center" wrapText="1"/>
    </xf>
    <xf numFmtId="2" fontId="0" fillId="2" borderId="33" xfId="0" applyNumberFormat="1" applyFill="1" applyBorder="1" applyAlignment="1">
      <alignment horizontal="center" wrapText="1"/>
    </xf>
    <xf numFmtId="2" fontId="0" fillId="2" borderId="34" xfId="0" applyNumberFormat="1" applyFill="1" applyBorder="1" applyAlignment="1">
      <alignment horizontal="center" wrapText="1"/>
    </xf>
    <xf numFmtId="2" fontId="1" fillId="2" borderId="31" xfId="0" applyNumberFormat="1" applyFont="1" applyFill="1" applyBorder="1" applyAlignment="1">
      <alignment horizontal="center"/>
    </xf>
    <xf numFmtId="2" fontId="0" fillId="2" borderId="35" xfId="0" applyNumberFormat="1" applyFill="1" applyBorder="1" applyAlignment="1">
      <alignment horizontal="center" vertical="center"/>
    </xf>
    <xf numFmtId="2" fontId="0" fillId="2" borderId="36" xfId="0" applyNumberFormat="1" applyFill="1" applyBorder="1" applyAlignment="1">
      <alignment horizontal="center"/>
    </xf>
    <xf numFmtId="2" fontId="0" fillId="2" borderId="37" xfId="0" applyNumberFormat="1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2" fontId="0" fillId="2" borderId="39" xfId="0" applyNumberForma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/>
    </xf>
    <xf numFmtId="2" fontId="0" fillId="2" borderId="23" xfId="0" applyNumberForma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40" xfId="0" applyNumberFormat="1" applyFill="1" applyBorder="1" applyAlignment="1">
      <alignment/>
    </xf>
    <xf numFmtId="2" fontId="0" fillId="2" borderId="40" xfId="0" applyNumberForma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2" borderId="41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2" fontId="0" fillId="2" borderId="9" xfId="0" applyNumberFormat="1" applyFill="1" applyBorder="1" applyAlignment="1">
      <alignment/>
    </xf>
    <xf numFmtId="2" fontId="0" fillId="2" borderId="22" xfId="0" applyNumberForma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left"/>
    </xf>
    <xf numFmtId="2" fontId="0" fillId="2" borderId="8" xfId="0" applyNumberFormat="1" applyFill="1" applyBorder="1" applyAlignment="1">
      <alignment horizontal="right"/>
    </xf>
    <xf numFmtId="2" fontId="0" fillId="2" borderId="40" xfId="0" applyNumberFormat="1" applyFill="1" applyBorder="1" applyAlignment="1">
      <alignment horizontal="left"/>
    </xf>
    <xf numFmtId="2" fontId="0" fillId="2" borderId="6" xfId="0" applyNumberFormat="1" applyFill="1" applyBorder="1" applyAlignment="1">
      <alignment/>
    </xf>
    <xf numFmtId="2" fontId="0" fillId="2" borderId="41" xfId="0" applyNumberFormat="1" applyFill="1" applyBorder="1" applyAlignment="1">
      <alignment/>
    </xf>
    <xf numFmtId="2" fontId="0" fillId="2" borderId="0" xfId="0" applyNumberFormat="1" applyFill="1" applyBorder="1" applyAlignment="1">
      <alignment horizontal="right"/>
    </xf>
    <xf numFmtId="2" fontId="0" fillId="2" borderId="17" xfId="0" applyNumberFormat="1" applyFill="1" applyBorder="1" applyAlignment="1">
      <alignment/>
    </xf>
    <xf numFmtId="2" fontId="0" fillId="2" borderId="33" xfId="0" applyNumberFormat="1" applyFill="1" applyBorder="1" applyAlignment="1">
      <alignment horizontal="left"/>
    </xf>
    <xf numFmtId="2" fontId="0" fillId="2" borderId="42" xfId="0" applyNumberFormat="1" applyFill="1" applyBorder="1" applyAlignment="1">
      <alignment horizontal="left"/>
    </xf>
    <xf numFmtId="2" fontId="0" fillId="2" borderId="22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/>
    </xf>
    <xf numFmtId="2" fontId="1" fillId="2" borderId="2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2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Alignment="1">
      <alignment/>
    </xf>
    <xf numFmtId="2" fontId="0" fillId="2" borderId="10" xfId="0" applyNumberFormat="1" applyFill="1" applyBorder="1" applyAlignment="1">
      <alignment horizontal="right" wrapText="1"/>
    </xf>
    <xf numFmtId="2" fontId="0" fillId="2" borderId="44" xfId="0" applyNumberFormat="1" applyFill="1" applyBorder="1" applyAlignment="1">
      <alignment horizontal="left"/>
    </xf>
    <xf numFmtId="2" fontId="0" fillId="2" borderId="45" xfId="0" applyNumberFormat="1" applyFill="1" applyBorder="1" applyAlignment="1" applyProtection="1">
      <alignment/>
      <protection locked="0"/>
    </xf>
    <xf numFmtId="2" fontId="0" fillId="2" borderId="46" xfId="0" applyNumberFormat="1" applyFill="1" applyBorder="1" applyAlignment="1" applyProtection="1">
      <alignment/>
      <protection locked="0"/>
    </xf>
    <xf numFmtId="2" fontId="0" fillId="2" borderId="47" xfId="0" applyNumberFormat="1" applyFill="1" applyBorder="1" applyAlignment="1" applyProtection="1">
      <alignment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33" xfId="0" applyNumberFormat="1" applyFill="1" applyBorder="1" applyAlignment="1" applyProtection="1">
      <alignment horizontal="right"/>
      <protection locked="0"/>
    </xf>
    <xf numFmtId="174" fontId="0" fillId="2" borderId="0" xfId="0" applyNumberFormat="1" applyFill="1" applyAlignment="1">
      <alignment/>
    </xf>
    <xf numFmtId="174" fontId="0" fillId="2" borderId="49" xfId="0" applyNumberFormat="1" applyFill="1" applyBorder="1" applyAlignment="1">
      <alignment horizontal="center" vertical="center" wrapText="1"/>
    </xf>
    <xf numFmtId="174" fontId="0" fillId="2" borderId="50" xfId="0" applyNumberFormat="1" applyFill="1" applyBorder="1" applyAlignment="1">
      <alignment horizontal="center" vertical="center" wrapText="1"/>
    </xf>
    <xf numFmtId="174" fontId="0" fillId="2" borderId="35" xfId="0" applyNumberFormat="1" applyFill="1" applyBorder="1" applyAlignment="1">
      <alignment horizontal="center"/>
    </xf>
    <xf numFmtId="174" fontId="0" fillId="2" borderId="50" xfId="0" applyNumberFormat="1" applyFill="1" applyBorder="1" applyAlignment="1">
      <alignment horizontal="center"/>
    </xf>
    <xf numFmtId="174" fontId="0" fillId="2" borderId="23" xfId="0" applyNumberFormat="1" applyFill="1" applyBorder="1" applyAlignment="1">
      <alignment horizontal="center"/>
    </xf>
    <xf numFmtId="174" fontId="0" fillId="2" borderId="14" xfId="0" applyNumberFormat="1" applyFill="1" applyBorder="1" applyAlignment="1">
      <alignment/>
    </xf>
    <xf numFmtId="174" fontId="0" fillId="2" borderId="40" xfId="0" applyNumberFormat="1" applyFill="1" applyBorder="1" applyAlignment="1">
      <alignment/>
    </xf>
    <xf numFmtId="174" fontId="1" fillId="2" borderId="0" xfId="0" applyNumberFormat="1" applyFont="1" applyFill="1" applyBorder="1" applyAlignment="1">
      <alignment/>
    </xf>
    <xf numFmtId="174" fontId="0" fillId="2" borderId="22" xfId="0" applyNumberFormat="1" applyFill="1" applyBorder="1" applyAlignment="1">
      <alignment/>
    </xf>
    <xf numFmtId="174" fontId="1" fillId="2" borderId="0" xfId="0" applyNumberFormat="1" applyFont="1" applyFill="1" applyAlignment="1">
      <alignment/>
    </xf>
    <xf numFmtId="174" fontId="0" fillId="2" borderId="0" xfId="0" applyNumberFormat="1" applyFill="1" applyBorder="1" applyAlignment="1">
      <alignment/>
    </xf>
    <xf numFmtId="174" fontId="0" fillId="2" borderId="50" xfId="0" applyNumberFormat="1" applyFill="1" applyBorder="1" applyAlignment="1" applyProtection="1">
      <alignment/>
      <protection locked="0"/>
    </xf>
    <xf numFmtId="174" fontId="0" fillId="2" borderId="32" xfId="0" applyNumberFormat="1" applyFill="1" applyBorder="1" applyAlignment="1" applyProtection="1">
      <alignment/>
      <protection locked="0"/>
    </xf>
    <xf numFmtId="174" fontId="0" fillId="2" borderId="4" xfId="0" applyNumberFormat="1" applyFill="1" applyBorder="1" applyAlignment="1">
      <alignment horizontal="center"/>
    </xf>
    <xf numFmtId="174" fontId="0" fillId="2" borderId="14" xfId="0" applyNumberFormat="1" applyFill="1" applyBorder="1" applyAlignment="1">
      <alignment horizontal="center"/>
    </xf>
    <xf numFmtId="0" fontId="1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0" fillId="2" borderId="49" xfId="0" applyFill="1" applyBorder="1" applyAlignment="1">
      <alignment/>
    </xf>
    <xf numFmtId="0" fontId="0" fillId="2" borderId="28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3" borderId="5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 vertical="center" wrapText="1"/>
    </xf>
    <xf numFmtId="2" fontId="0" fillId="2" borderId="49" xfId="0" applyNumberFormat="1" applyFill="1" applyBorder="1" applyAlignment="1">
      <alignment horizontal="center" vertical="center" wrapText="1"/>
    </xf>
    <xf numFmtId="2" fontId="0" fillId="2" borderId="32" xfId="0" applyNumberFormat="1" applyFill="1" applyBorder="1" applyAlignment="1">
      <alignment horizontal="center" vertical="center" wrapText="1"/>
    </xf>
    <xf numFmtId="174" fontId="0" fillId="3" borderId="54" xfId="0" applyNumberFormat="1" applyFill="1" applyBorder="1" applyAlignment="1" applyProtection="1">
      <alignment/>
      <protection locked="0"/>
    </xf>
    <xf numFmtId="174" fontId="0" fillId="3" borderId="55" xfId="0" applyNumberFormat="1" applyFill="1" applyBorder="1" applyAlignment="1" applyProtection="1">
      <alignment/>
      <protection locked="0"/>
    </xf>
    <xf numFmtId="174" fontId="0" fillId="3" borderId="53" xfId="0" applyNumberFormat="1" applyFill="1" applyBorder="1" applyAlignment="1" applyProtection="1">
      <alignment/>
      <protection locked="0"/>
    </xf>
    <xf numFmtId="174" fontId="0" fillId="3" borderId="56" xfId="0" applyNumberFormat="1" applyFill="1" applyBorder="1" applyAlignment="1" applyProtection="1">
      <alignment/>
      <protection locked="0"/>
    </xf>
    <xf numFmtId="173" fontId="0" fillId="2" borderId="0" xfId="0" applyNumberFormat="1" applyFill="1" applyAlignment="1">
      <alignment/>
    </xf>
    <xf numFmtId="173" fontId="0" fillId="2" borderId="6" xfId="0" applyNumberFormat="1" applyFill="1" applyBorder="1" applyAlignment="1">
      <alignment horizontal="center" vertical="center" wrapText="1"/>
    </xf>
    <xf numFmtId="173" fontId="0" fillId="2" borderId="32" xfId="0" applyNumberFormat="1" applyFill="1" applyBorder="1" applyAlignment="1">
      <alignment horizontal="center" vertical="center" wrapText="1"/>
    </xf>
    <xf numFmtId="173" fontId="0" fillId="2" borderId="36" xfId="0" applyNumberFormat="1" applyFill="1" applyBorder="1" applyAlignment="1">
      <alignment horizontal="center"/>
    </xf>
    <xf numFmtId="173" fontId="0" fillId="3" borderId="55" xfId="0" applyNumberFormat="1" applyFill="1" applyBorder="1" applyAlignment="1" applyProtection="1">
      <alignment/>
      <protection locked="0"/>
    </xf>
    <xf numFmtId="173" fontId="0" fillId="2" borderId="32" xfId="0" applyNumberFormat="1" applyFill="1" applyBorder="1" applyAlignment="1" applyProtection="1">
      <alignment/>
      <protection locked="0"/>
    </xf>
    <xf numFmtId="173" fontId="0" fillId="3" borderId="56" xfId="0" applyNumberFormat="1" applyFill="1" applyBorder="1" applyAlignment="1" applyProtection="1">
      <alignment/>
      <protection locked="0"/>
    </xf>
    <xf numFmtId="173" fontId="0" fillId="2" borderId="14" xfId="0" applyNumberFormat="1" applyFill="1" applyBorder="1" applyAlignment="1">
      <alignment horizontal="center"/>
    </xf>
    <xf numFmtId="173" fontId="0" fillId="2" borderId="4" xfId="0" applyNumberFormat="1" applyFill="1" applyBorder="1" applyAlignment="1">
      <alignment/>
    </xf>
    <xf numFmtId="173" fontId="0" fillId="2" borderId="40" xfId="0" applyNumberFormat="1" applyFill="1" applyBorder="1" applyAlignment="1">
      <alignment/>
    </xf>
    <xf numFmtId="173" fontId="1" fillId="2" borderId="0" xfId="0" applyNumberFormat="1" applyFont="1" applyFill="1" applyBorder="1" applyAlignment="1">
      <alignment/>
    </xf>
    <xf numFmtId="173" fontId="0" fillId="2" borderId="22" xfId="0" applyNumberFormat="1" applyFill="1" applyBorder="1" applyAlignment="1">
      <alignment/>
    </xf>
    <xf numFmtId="173" fontId="0" fillId="2" borderId="0" xfId="0" applyNumberFormat="1" applyFill="1" applyAlignment="1">
      <alignment horizontal="left"/>
    </xf>
    <xf numFmtId="173" fontId="0" fillId="2" borderId="40" xfId="0" applyNumberFormat="1" applyFill="1" applyBorder="1" applyAlignment="1">
      <alignment horizontal="left"/>
    </xf>
    <xf numFmtId="173" fontId="0" fillId="2" borderId="0" xfId="0" applyNumberFormat="1" applyFill="1" applyBorder="1" applyAlignment="1">
      <alignment horizontal="left"/>
    </xf>
    <xf numFmtId="174" fontId="0" fillId="2" borderId="31" xfId="0" applyNumberFormat="1" applyFill="1" applyBorder="1" applyAlignment="1" applyProtection="1">
      <alignment horizontal="center"/>
      <protection locked="0"/>
    </xf>
    <xf numFmtId="174" fontId="0" fillId="2" borderId="35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>
      <alignment horizontal="center" vertical="center" textRotation="90" wrapText="1"/>
    </xf>
    <xf numFmtId="2" fontId="0" fillId="2" borderId="0" xfId="0" applyNumberFormat="1" applyFill="1" applyAlignment="1" applyProtection="1">
      <alignment horizontal="center"/>
      <protection/>
    </xf>
    <xf numFmtId="2" fontId="0" fillId="2" borderId="0" xfId="0" applyNumberFormat="1" applyFill="1" applyAlignment="1" applyProtection="1">
      <alignment/>
      <protection/>
    </xf>
    <xf numFmtId="173" fontId="0" fillId="2" borderId="0" xfId="0" applyNumberFormat="1" applyFill="1" applyAlignment="1" applyProtection="1">
      <alignment/>
      <protection/>
    </xf>
    <xf numFmtId="174" fontId="0" fillId="2" borderId="0" xfId="0" applyNumberFormat="1" applyFill="1" applyAlignment="1" applyProtection="1">
      <alignment/>
      <protection/>
    </xf>
    <xf numFmtId="2" fontId="0" fillId="2" borderId="0" xfId="0" applyNumberFormat="1" applyFill="1" applyAlignment="1" applyProtection="1">
      <alignment horizontal="center" vertical="center" wrapText="1"/>
      <protection/>
    </xf>
    <xf numFmtId="2" fontId="0" fillId="2" borderId="1" xfId="0" applyNumberFormat="1" applyFill="1" applyBorder="1" applyAlignment="1" applyProtection="1">
      <alignment horizontal="center" vertical="center" wrapText="1"/>
      <protection/>
    </xf>
    <xf numFmtId="173" fontId="0" fillId="2" borderId="6" xfId="0" applyNumberFormat="1" applyFill="1" applyBorder="1" applyAlignment="1" applyProtection="1">
      <alignment horizontal="center" vertical="center" wrapText="1"/>
      <protection/>
    </xf>
    <xf numFmtId="2" fontId="0" fillId="2" borderId="6" xfId="0" applyNumberFormat="1" applyFill="1" applyBorder="1" applyAlignment="1" applyProtection="1">
      <alignment horizontal="center" vertical="center" wrapText="1"/>
      <protection/>
    </xf>
    <xf numFmtId="2" fontId="0" fillId="2" borderId="28" xfId="0" applyNumberFormat="1" applyFill="1" applyBorder="1" applyAlignment="1" applyProtection="1">
      <alignment horizontal="center" vertical="center" wrapText="1"/>
      <protection/>
    </xf>
    <xf numFmtId="174" fontId="12" fillId="2" borderId="49" xfId="0" applyNumberFormat="1" applyFont="1" applyFill="1" applyBorder="1" applyAlignment="1" applyProtection="1">
      <alignment horizontal="center" vertical="center" wrapText="1"/>
      <protection/>
    </xf>
    <xf numFmtId="2" fontId="0" fillId="2" borderId="49" xfId="0" applyNumberFormat="1" applyFill="1" applyBorder="1" applyAlignment="1" applyProtection="1">
      <alignment horizontal="center" vertical="center" wrapText="1"/>
      <protection/>
    </xf>
    <xf numFmtId="2" fontId="0" fillId="2" borderId="57" xfId="0" applyNumberFormat="1" applyFill="1" applyBorder="1" applyAlignment="1" applyProtection="1">
      <alignment horizontal="center" vertical="center" wrapText="1"/>
      <protection/>
    </xf>
    <xf numFmtId="2" fontId="0" fillId="2" borderId="0" xfId="0" applyNumberFormat="1" applyFill="1" applyAlignment="1" applyProtection="1">
      <alignment vertical="center" wrapText="1"/>
      <protection/>
    </xf>
    <xf numFmtId="2" fontId="0" fillId="2" borderId="50" xfId="0" applyNumberFormat="1" applyFill="1" applyBorder="1" applyAlignment="1" applyProtection="1">
      <alignment horizontal="center" vertical="center" wrapText="1"/>
      <protection/>
    </xf>
    <xf numFmtId="173" fontId="0" fillId="2" borderId="32" xfId="0" applyNumberFormat="1" applyFill="1" applyBorder="1" applyAlignment="1" applyProtection="1">
      <alignment horizontal="center" vertical="center" wrapText="1"/>
      <protection/>
    </xf>
    <xf numFmtId="2" fontId="0" fillId="2" borderId="58" xfId="0" applyNumberFormat="1" applyFill="1" applyBorder="1" applyAlignment="1" applyProtection="1">
      <alignment horizontal="center" vertical="center" wrapText="1"/>
      <protection/>
    </xf>
    <xf numFmtId="2" fontId="0" fillId="2" borderId="32" xfId="0" applyNumberFormat="1" applyFill="1" applyBorder="1" applyAlignment="1" applyProtection="1">
      <alignment horizontal="center" vertical="center" wrapText="1"/>
      <protection/>
    </xf>
    <xf numFmtId="174" fontId="0" fillId="2" borderId="50" xfId="0" applyNumberFormat="1" applyFill="1" applyBorder="1" applyAlignment="1" applyProtection="1">
      <alignment horizontal="center" vertical="center" wrapText="1"/>
      <protection/>
    </xf>
    <xf numFmtId="2" fontId="0" fillId="2" borderId="50" xfId="0" applyNumberFormat="1" applyFill="1" applyBorder="1" applyAlignment="1" applyProtection="1" quotePrefix="1">
      <alignment horizontal="center" vertical="center" wrapText="1"/>
      <protection/>
    </xf>
    <xf numFmtId="2" fontId="0" fillId="2" borderId="50" xfId="0" applyNumberFormat="1" applyFill="1" applyBorder="1" applyAlignment="1" applyProtection="1">
      <alignment horizontal="center" vertical="center"/>
      <protection/>
    </xf>
    <xf numFmtId="2" fontId="0" fillId="2" borderId="50" xfId="0" applyNumberFormat="1" applyFill="1" applyBorder="1" applyAlignment="1" applyProtection="1">
      <alignment horizontal="center"/>
      <protection/>
    </xf>
    <xf numFmtId="2" fontId="0" fillId="2" borderId="32" xfId="0" applyNumberFormat="1" applyFill="1" applyBorder="1" applyAlignment="1" applyProtection="1">
      <alignment horizontal="center"/>
      <protection/>
    </xf>
    <xf numFmtId="2" fontId="0" fillId="2" borderId="46" xfId="0" applyNumberFormat="1" applyFill="1" applyBorder="1" applyAlignment="1" applyProtection="1">
      <alignment horizontal="center"/>
      <protection/>
    </xf>
    <xf numFmtId="2" fontId="0" fillId="2" borderId="35" xfId="0" applyNumberFormat="1" applyFill="1" applyBorder="1" applyAlignment="1" applyProtection="1">
      <alignment horizontal="center" vertical="center"/>
      <protection/>
    </xf>
    <xf numFmtId="173" fontId="0" fillId="2" borderId="36" xfId="0" applyNumberFormat="1" applyFill="1" applyBorder="1" applyAlignment="1" applyProtection="1">
      <alignment horizontal="center" vertical="center"/>
      <protection/>
    </xf>
    <xf numFmtId="2" fontId="0" fillId="2" borderId="36" xfId="0" applyNumberFormat="1" applyFill="1" applyBorder="1" applyAlignment="1" applyProtection="1">
      <alignment horizontal="center" vertical="center"/>
      <protection/>
    </xf>
    <xf numFmtId="174" fontId="0" fillId="2" borderId="35" xfId="0" applyNumberFormat="1" applyFill="1" applyBorder="1" applyAlignment="1" applyProtection="1">
      <alignment horizontal="center" vertical="center"/>
      <protection/>
    </xf>
    <xf numFmtId="2" fontId="0" fillId="2" borderId="2" xfId="0" applyNumberFormat="1" applyFill="1" applyBorder="1" applyAlignment="1" applyProtection="1" quotePrefix="1">
      <alignment horizontal="center" vertical="center"/>
      <protection/>
    </xf>
    <xf numFmtId="2" fontId="0" fillId="2" borderId="2" xfId="0" applyNumberFormat="1" applyFill="1" applyBorder="1" applyAlignment="1" applyProtection="1">
      <alignment horizontal="center"/>
      <protection/>
    </xf>
    <xf numFmtId="2" fontId="0" fillId="2" borderId="35" xfId="0" applyNumberFormat="1" applyFill="1" applyBorder="1" applyAlignment="1" applyProtection="1">
      <alignment horizontal="center"/>
      <protection/>
    </xf>
    <xf numFmtId="2" fontId="0" fillId="2" borderId="36" xfId="0" applyNumberFormat="1" applyFill="1" applyBorder="1" applyAlignment="1" applyProtection="1">
      <alignment horizontal="center"/>
      <protection/>
    </xf>
    <xf numFmtId="2" fontId="0" fillId="2" borderId="47" xfId="0" applyNumberForma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 horizontal="center"/>
      <protection/>
    </xf>
    <xf numFmtId="2" fontId="0" fillId="3" borderId="59" xfId="0" applyNumberFormat="1" applyFill="1" applyBorder="1" applyAlignment="1" applyProtection="1">
      <alignment/>
      <protection/>
    </xf>
    <xf numFmtId="2" fontId="0" fillId="3" borderId="60" xfId="0" applyNumberFormat="1" applyFill="1" applyBorder="1" applyAlignment="1" applyProtection="1">
      <alignment/>
      <protection/>
    </xf>
    <xf numFmtId="2" fontId="0" fillId="3" borderId="61" xfId="0" applyNumberFormat="1" applyFill="1" applyBorder="1" applyAlignment="1" applyProtection="1">
      <alignment/>
      <protection/>
    </xf>
    <xf numFmtId="2" fontId="0" fillId="3" borderId="62" xfId="0" applyNumberForma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" fontId="0" fillId="3" borderId="63" xfId="0" applyNumberFormat="1" applyFill="1" applyBorder="1" applyAlignment="1" applyProtection="1">
      <alignment/>
      <protection/>
    </xf>
    <xf numFmtId="2" fontId="0" fillId="3" borderId="64" xfId="0" applyNumberFormat="1" applyFill="1" applyBorder="1" applyAlignment="1" applyProtection="1">
      <alignment horizontal="center"/>
      <protection/>
    </xf>
    <xf numFmtId="2" fontId="0" fillId="3" borderId="65" xfId="0" applyNumberFormat="1" applyFill="1" applyBorder="1" applyAlignment="1" applyProtection="1">
      <alignment/>
      <protection/>
    </xf>
    <xf numFmtId="2" fontId="0" fillId="3" borderId="63" xfId="0" applyNumberFormat="1" applyFill="1" applyBorder="1" applyAlignment="1" applyProtection="1">
      <alignment horizontal="center"/>
      <protection/>
    </xf>
    <xf numFmtId="176" fontId="0" fillId="3" borderId="64" xfId="0" applyNumberFormat="1" applyFill="1" applyBorder="1" applyAlignment="1" applyProtection="1">
      <alignment horizontal="center"/>
      <protection/>
    </xf>
    <xf numFmtId="176" fontId="0" fillId="3" borderId="66" xfId="0" applyNumberFormat="1" applyFill="1" applyBorder="1" applyAlignment="1" applyProtection="1">
      <alignment horizontal="center"/>
      <protection/>
    </xf>
    <xf numFmtId="2" fontId="0" fillId="2" borderId="8" xfId="0" applyNumberFormat="1" applyFill="1" applyBorder="1" applyAlignment="1" applyProtection="1">
      <alignment/>
      <protection/>
    </xf>
    <xf numFmtId="2" fontId="0" fillId="2" borderId="40" xfId="0" applyNumberFormat="1" applyFill="1" applyBorder="1" applyAlignment="1" applyProtection="1">
      <alignment/>
      <protection/>
    </xf>
    <xf numFmtId="173" fontId="1" fillId="2" borderId="40" xfId="0" applyNumberFormat="1" applyFont="1" applyFill="1" applyBorder="1" applyAlignment="1" applyProtection="1">
      <alignment/>
      <protection/>
    </xf>
    <xf numFmtId="2" fontId="1" fillId="2" borderId="40" xfId="0" applyNumberFormat="1" applyFont="1" applyFill="1" applyBorder="1" applyAlignment="1" applyProtection="1">
      <alignment/>
      <protection/>
    </xf>
    <xf numFmtId="2" fontId="0" fillId="2" borderId="40" xfId="0" applyNumberFormat="1" applyFill="1" applyBorder="1" applyAlignment="1" applyProtection="1">
      <alignment horizontal="center"/>
      <protection/>
    </xf>
    <xf numFmtId="2" fontId="0" fillId="2" borderId="17" xfId="0" applyNumberFormat="1" applyFill="1" applyBorder="1" applyAlignment="1" applyProtection="1">
      <alignment/>
      <protection/>
    </xf>
    <xf numFmtId="2" fontId="0" fillId="2" borderId="41" xfId="0" applyNumberFormat="1" applyFill="1" applyBorder="1" applyAlignment="1" applyProtection="1">
      <alignment/>
      <protection/>
    </xf>
    <xf numFmtId="173" fontId="1" fillId="2" borderId="0" xfId="0" applyNumberFormat="1" applyFont="1" applyFill="1" applyBorder="1" applyAlignment="1" applyProtection="1">
      <alignment horizontal="right"/>
      <protection/>
    </xf>
    <xf numFmtId="2" fontId="1" fillId="2" borderId="0" xfId="0" applyNumberFormat="1" applyFont="1" applyFill="1" applyBorder="1" applyAlignment="1" applyProtection="1">
      <alignment/>
      <protection/>
    </xf>
    <xf numFmtId="173" fontId="0" fillId="2" borderId="0" xfId="0" applyNumberFormat="1" applyFill="1" applyBorder="1" applyAlignment="1" applyProtection="1">
      <alignment/>
      <protection/>
    </xf>
    <xf numFmtId="174" fontId="0" fillId="2" borderId="0" xfId="0" applyNumberFormat="1" applyFill="1" applyBorder="1" applyAlignment="1" applyProtection="1">
      <alignment/>
      <protection/>
    </xf>
    <xf numFmtId="2" fontId="1" fillId="2" borderId="0" xfId="0" applyNumberFormat="1" applyFont="1" applyFill="1" applyBorder="1" applyAlignment="1" applyProtection="1">
      <alignment horizontal="center"/>
      <protection/>
    </xf>
    <xf numFmtId="2" fontId="1" fillId="2" borderId="0" xfId="0" applyNumberFormat="1" applyFont="1" applyFill="1" applyBorder="1" applyAlignment="1" applyProtection="1">
      <alignment horizontal="right"/>
      <protection/>
    </xf>
    <xf numFmtId="2" fontId="1" fillId="2" borderId="33" xfId="0" applyNumberFormat="1" applyFont="1" applyFill="1" applyBorder="1" applyAlignment="1" applyProtection="1">
      <alignment/>
      <protection/>
    </xf>
    <xf numFmtId="2" fontId="1" fillId="2" borderId="17" xfId="0" applyNumberFormat="1" applyFont="1" applyFill="1" applyBorder="1" applyAlignment="1" applyProtection="1">
      <alignment/>
      <protection/>
    </xf>
    <xf numFmtId="2" fontId="0" fillId="2" borderId="9" xfId="0" applyNumberFormat="1" applyFill="1" applyBorder="1" applyAlignment="1" applyProtection="1">
      <alignment/>
      <protection/>
    </xf>
    <xf numFmtId="2" fontId="0" fillId="2" borderId="22" xfId="0" applyNumberFormat="1" applyFill="1" applyBorder="1" applyAlignment="1" applyProtection="1">
      <alignment/>
      <protection/>
    </xf>
    <xf numFmtId="173" fontId="0" fillId="2" borderId="22" xfId="0" applyNumberFormat="1" applyFill="1" applyBorder="1" applyAlignment="1" applyProtection="1">
      <alignment/>
      <protection/>
    </xf>
    <xf numFmtId="2" fontId="1" fillId="2" borderId="22" xfId="0" applyNumberFormat="1" applyFont="1" applyFill="1" applyBorder="1" applyAlignment="1" applyProtection="1">
      <alignment horizontal="right"/>
      <protection/>
    </xf>
    <xf numFmtId="174" fontId="1" fillId="2" borderId="22" xfId="0" applyNumberFormat="1" applyFont="1" applyFill="1" applyBorder="1" applyAlignment="1" applyProtection="1">
      <alignment horizontal="center"/>
      <protection/>
    </xf>
    <xf numFmtId="2" fontId="1" fillId="2" borderId="22" xfId="0" applyNumberFormat="1" applyFont="1" applyFill="1" applyBorder="1" applyAlignment="1" applyProtection="1">
      <alignment/>
      <protection/>
    </xf>
    <xf numFmtId="2" fontId="0" fillId="2" borderId="22" xfId="0" applyNumberFormat="1" applyFill="1" applyBorder="1" applyAlignment="1" applyProtection="1">
      <alignment horizontal="center"/>
      <protection/>
    </xf>
    <xf numFmtId="2" fontId="0" fillId="2" borderId="7" xfId="0" applyNumberFormat="1" applyFill="1" applyBorder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2" fontId="0" fillId="2" borderId="33" xfId="0" applyNumberFormat="1" applyFill="1" applyBorder="1" applyAlignment="1" applyProtection="1">
      <alignment/>
      <protection locked="0"/>
    </xf>
    <xf numFmtId="176" fontId="0" fillId="2" borderId="23" xfId="0" applyNumberForma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2" fontId="0" fillId="2" borderId="67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41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textRotation="90"/>
    </xf>
    <xf numFmtId="2" fontId="0" fillId="2" borderId="3" xfId="0" applyNumberFormat="1" applyFill="1" applyBorder="1" applyAlignment="1">
      <alignment horizontal="center" vertical="center" textRotation="90"/>
    </xf>
    <xf numFmtId="2" fontId="0" fillId="2" borderId="2" xfId="0" applyNumberFormat="1" applyFill="1" applyBorder="1" applyAlignment="1">
      <alignment horizontal="center" vertical="center" textRotation="90"/>
    </xf>
    <xf numFmtId="174" fontId="1" fillId="2" borderId="5" xfId="0" applyNumberFormat="1" applyFont="1" applyFill="1" applyBorder="1" applyAlignment="1">
      <alignment horizontal="center"/>
    </xf>
    <xf numFmtId="174" fontId="1" fillId="2" borderId="4" xfId="0" applyNumberFormat="1" applyFont="1" applyFill="1" applyBorder="1" applyAlignment="1">
      <alignment horizontal="center"/>
    </xf>
    <xf numFmtId="174" fontId="1" fillId="2" borderId="14" xfId="0" applyNumberFormat="1" applyFont="1" applyFill="1" applyBorder="1" applyAlignment="1">
      <alignment horizontal="center"/>
    </xf>
    <xf numFmtId="2" fontId="1" fillId="2" borderId="68" xfId="0" applyNumberFormat="1" applyFont="1" applyFill="1" applyBorder="1" applyAlignment="1">
      <alignment horizontal="center"/>
    </xf>
    <xf numFmtId="2" fontId="1" fillId="2" borderId="69" xfId="0" applyNumberFormat="1" applyFont="1" applyFill="1" applyBorder="1" applyAlignment="1">
      <alignment horizontal="center"/>
    </xf>
    <xf numFmtId="2" fontId="1" fillId="2" borderId="44" xfId="0" applyNumberFormat="1" applyFont="1" applyFill="1" applyBorder="1" applyAlignment="1">
      <alignment horizontal="center"/>
    </xf>
    <xf numFmtId="2" fontId="0" fillId="2" borderId="51" xfId="0" applyNumberFormat="1" applyFill="1" applyBorder="1" applyAlignment="1">
      <alignment horizontal="center"/>
    </xf>
    <xf numFmtId="2" fontId="0" fillId="2" borderId="57" xfId="0" applyNumberFormat="1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 applyProtection="1">
      <alignment horizontal="center"/>
      <protection/>
    </xf>
    <xf numFmtId="2" fontId="1" fillId="2" borderId="67" xfId="0" applyNumberFormat="1" applyFont="1" applyFill="1" applyBorder="1" applyAlignment="1" applyProtection="1">
      <alignment horizontal="center"/>
      <protection/>
    </xf>
    <xf numFmtId="2" fontId="1" fillId="2" borderId="42" xfId="0" applyNumberFormat="1" applyFont="1" applyFill="1" applyBorder="1" applyAlignment="1" applyProtection="1">
      <alignment horizontal="center"/>
      <protection/>
    </xf>
    <xf numFmtId="2" fontId="1" fillId="2" borderId="67" xfId="0" applyNumberFormat="1" applyFont="1" applyFill="1" applyBorder="1" applyAlignment="1" applyProtection="1">
      <alignment horizontal="right"/>
      <protection/>
    </xf>
    <xf numFmtId="2" fontId="1" fillId="2" borderId="16" xfId="0" applyNumberFormat="1" applyFont="1" applyFill="1" applyBorder="1" applyAlignment="1" applyProtection="1">
      <alignment horizontal="right"/>
      <protection/>
    </xf>
    <xf numFmtId="174" fontId="1" fillId="2" borderId="67" xfId="0" applyNumberFormat="1" applyFont="1" applyFill="1" applyBorder="1" applyAlignment="1" applyProtection="1">
      <alignment horizontal="center"/>
      <protection/>
    </xf>
    <xf numFmtId="174" fontId="1" fillId="2" borderId="42" xfId="0" applyNumberFormat="1" applyFont="1" applyFill="1" applyBorder="1" applyAlignment="1" applyProtection="1">
      <alignment horizontal="center"/>
      <protection/>
    </xf>
    <xf numFmtId="1" fontId="0" fillId="3" borderId="70" xfId="0" applyNumberFormat="1" applyFill="1" applyBorder="1" applyAlignment="1" applyProtection="1">
      <alignment horizontal="center"/>
      <protection/>
    </xf>
    <xf numFmtId="2" fontId="0" fillId="2" borderId="71" xfId="0" applyNumberFormat="1" applyFill="1" applyBorder="1" applyAlignment="1" applyProtection="1">
      <alignment horizontal="left" vertical="center"/>
      <protection/>
    </xf>
    <xf numFmtId="2" fontId="0" fillId="2" borderId="7" xfId="0" applyNumberFormat="1" applyFill="1" applyBorder="1" applyAlignment="1" applyProtection="1">
      <alignment horizontal="left" vertical="center"/>
      <protection/>
    </xf>
    <xf numFmtId="2" fontId="0" fillId="3" borderId="72" xfId="0" applyNumberFormat="1" applyFill="1" applyBorder="1" applyAlignment="1" applyProtection="1">
      <alignment horizontal="center" vertical="center"/>
      <protection/>
    </xf>
    <xf numFmtId="2" fontId="0" fillId="3" borderId="73" xfId="0" applyNumberFormat="1" applyFill="1" applyBorder="1" applyAlignment="1" applyProtection="1">
      <alignment horizontal="center" vertical="center"/>
      <protection/>
    </xf>
    <xf numFmtId="173" fontId="0" fillId="3" borderId="72" xfId="0" applyNumberFormat="1" applyFill="1" applyBorder="1" applyAlignment="1" applyProtection="1">
      <alignment horizontal="center" vertical="center"/>
      <protection/>
    </xf>
    <xf numFmtId="173" fontId="0" fillId="3" borderId="73" xfId="0" applyNumberFormat="1" applyFill="1" applyBorder="1" applyAlignment="1" applyProtection="1">
      <alignment horizontal="center" vertical="center"/>
      <protection/>
    </xf>
    <xf numFmtId="174" fontId="0" fillId="3" borderId="72" xfId="0" applyNumberFormat="1" applyFill="1" applyBorder="1" applyAlignment="1" applyProtection="1">
      <alignment horizontal="center" vertical="center"/>
      <protection/>
    </xf>
    <xf numFmtId="174" fontId="0" fillId="3" borderId="73" xfId="0" applyNumberFormat="1" applyFill="1" applyBorder="1" applyAlignment="1" applyProtection="1">
      <alignment horizontal="center" vertical="center"/>
      <protection/>
    </xf>
    <xf numFmtId="2" fontId="0" fillId="3" borderId="74" xfId="0" applyNumberFormat="1" applyFill="1" applyBorder="1" applyAlignment="1" applyProtection="1">
      <alignment horizontal="center"/>
      <protection/>
    </xf>
    <xf numFmtId="177" fontId="0" fillId="3" borderId="74" xfId="0" applyNumberFormat="1" applyFill="1" applyBorder="1" applyAlignment="1" applyProtection="1">
      <alignment horizontal="center"/>
      <protection/>
    </xf>
    <xf numFmtId="1" fontId="0" fillId="3" borderId="74" xfId="0" applyNumberFormat="1" applyFill="1" applyBorder="1" applyAlignment="1" applyProtection="1">
      <alignment horizontal="center"/>
      <protection/>
    </xf>
    <xf numFmtId="2" fontId="0" fillId="2" borderId="37" xfId="0" applyNumberFormat="1" applyFill="1" applyBorder="1" applyAlignment="1" applyProtection="1">
      <alignment horizontal="center"/>
      <protection/>
    </xf>
    <xf numFmtId="2" fontId="0" fillId="2" borderId="43" xfId="0" applyNumberFormat="1" applyFill="1" applyBorder="1" applyAlignment="1" applyProtection="1">
      <alignment horizontal="center"/>
      <protection/>
    </xf>
    <xf numFmtId="1" fontId="0" fillId="2" borderId="38" xfId="0" applyNumberFormat="1" applyFill="1" applyBorder="1" applyAlignment="1" applyProtection="1">
      <alignment horizontal="center"/>
      <protection/>
    </xf>
    <xf numFmtId="1" fontId="0" fillId="2" borderId="42" xfId="0" applyNumberFormat="1" applyFill="1" applyBorder="1" applyAlignment="1" applyProtection="1">
      <alignment horizontal="center"/>
      <protection/>
    </xf>
    <xf numFmtId="1" fontId="0" fillId="2" borderId="39" xfId="0" applyNumberFormat="1" applyFill="1" applyBorder="1" applyAlignment="1" applyProtection="1">
      <alignment horizontal="center"/>
      <protection/>
    </xf>
    <xf numFmtId="1" fontId="0" fillId="2" borderId="34" xfId="0" applyNumberFormat="1" applyFill="1" applyBorder="1" applyAlignment="1" applyProtection="1">
      <alignment horizontal="center"/>
      <protection/>
    </xf>
    <xf numFmtId="2" fontId="0" fillId="3" borderId="75" xfId="0" applyNumberFormat="1" applyFill="1" applyBorder="1" applyAlignment="1" applyProtection="1">
      <alignment horizontal="center"/>
      <protection/>
    </xf>
    <xf numFmtId="176" fontId="0" fillId="3" borderId="70" xfId="0" applyNumberFormat="1" applyFill="1" applyBorder="1" applyAlignment="1" applyProtection="1">
      <alignment horizontal="center"/>
      <protection/>
    </xf>
    <xf numFmtId="2" fontId="0" fillId="2" borderId="48" xfId="0" applyNumberFormat="1" applyFill="1" applyBorder="1" applyAlignment="1" applyProtection="1">
      <alignment horizontal="left" vertical="center"/>
      <protection/>
    </xf>
    <xf numFmtId="2" fontId="0" fillId="3" borderId="76" xfId="0" applyNumberFormat="1" applyFill="1" applyBorder="1" applyAlignment="1" applyProtection="1">
      <alignment horizontal="center" vertical="center"/>
      <protection/>
    </xf>
    <xf numFmtId="173" fontId="0" fillId="3" borderId="76" xfId="0" applyNumberFormat="1" applyFill="1" applyBorder="1" applyAlignment="1" applyProtection="1">
      <alignment horizontal="center" vertical="center"/>
      <protection/>
    </xf>
    <xf numFmtId="174" fontId="0" fillId="2" borderId="77" xfId="0" applyNumberFormat="1" applyFill="1" applyBorder="1" applyAlignment="1" applyProtection="1">
      <alignment horizontal="center" vertical="center"/>
      <protection/>
    </xf>
    <xf numFmtId="174" fontId="0" fillId="2" borderId="31" xfId="0" applyNumberFormat="1" applyFill="1" applyBorder="1" applyAlignment="1" applyProtection="1">
      <alignment horizontal="center" vertical="center"/>
      <protection/>
    </xf>
    <xf numFmtId="2" fontId="0" fillId="2" borderId="77" xfId="0" applyNumberFormat="1" applyFill="1" applyBorder="1" applyAlignment="1" applyProtection="1">
      <alignment horizontal="center" vertical="center"/>
      <protection/>
    </xf>
    <xf numFmtId="2" fontId="0" fillId="2" borderId="31" xfId="0" applyNumberFormat="1" applyFill="1" applyBorder="1" applyAlignment="1" applyProtection="1">
      <alignment horizontal="center" vertical="center"/>
      <protection/>
    </xf>
    <xf numFmtId="176" fontId="0" fillId="3" borderId="74" xfId="0" applyNumberFormat="1" applyFill="1" applyBorder="1" applyAlignment="1" applyProtection="1">
      <alignment horizontal="center"/>
      <protection/>
    </xf>
    <xf numFmtId="176" fontId="0" fillId="2" borderId="27" xfId="0" applyNumberFormat="1" applyFill="1" applyBorder="1" applyAlignment="1" applyProtection="1">
      <alignment horizontal="center"/>
      <protection/>
    </xf>
    <xf numFmtId="173" fontId="0" fillId="2" borderId="77" xfId="0" applyNumberFormat="1" applyFill="1" applyBorder="1" applyAlignment="1" applyProtection="1">
      <alignment horizontal="center" vertical="center"/>
      <protection/>
    </xf>
    <xf numFmtId="173" fontId="0" fillId="2" borderId="31" xfId="0" applyNumberFormat="1" applyFill="1" applyBorder="1" applyAlignment="1" applyProtection="1">
      <alignment horizontal="center" vertical="center"/>
      <protection/>
    </xf>
    <xf numFmtId="2" fontId="0" fillId="2" borderId="33" xfId="0" applyNumberFormat="1" applyFill="1" applyBorder="1" applyAlignment="1" applyProtection="1">
      <alignment horizontal="center"/>
      <protection/>
    </xf>
    <xf numFmtId="177" fontId="0" fillId="2" borderId="33" xfId="0" applyNumberFormat="1" applyFill="1" applyBorder="1" applyAlignment="1" applyProtection="1">
      <alignment horizontal="center"/>
      <protection/>
    </xf>
    <xf numFmtId="0" fontId="0" fillId="2" borderId="33" xfId="0" applyNumberFormat="1" applyFill="1" applyBorder="1" applyAlignment="1" applyProtection="1">
      <alignment horizontal="center"/>
      <protection/>
    </xf>
    <xf numFmtId="176" fontId="0" fillId="2" borderId="33" xfId="0" applyNumberFormat="1" applyFill="1" applyBorder="1" applyAlignment="1" applyProtection="1">
      <alignment horizontal="center"/>
      <protection/>
    </xf>
    <xf numFmtId="2" fontId="0" fillId="2" borderId="26" xfId="0" applyNumberFormat="1" applyFill="1" applyBorder="1" applyAlignment="1" applyProtection="1">
      <alignment horizontal="center"/>
      <protection/>
    </xf>
    <xf numFmtId="176" fontId="0" fillId="2" borderId="27" xfId="0" applyNumberFormat="1" applyFill="1" applyBorder="1" applyAlignment="1" applyProtection="1" quotePrefix="1">
      <alignment horizontal="center"/>
      <protection/>
    </xf>
    <xf numFmtId="0" fontId="0" fillId="2" borderId="33" xfId="0" applyNumberFormat="1" applyFill="1" applyBorder="1" applyAlignment="1" applyProtection="1" quotePrefix="1">
      <alignment horizontal="center"/>
      <protection/>
    </xf>
    <xf numFmtId="177" fontId="0" fillId="2" borderId="33" xfId="0" applyNumberFormat="1" applyFill="1" applyBorder="1" applyAlignment="1" applyProtection="1" quotePrefix="1">
      <alignment horizontal="center"/>
      <protection/>
    </xf>
    <xf numFmtId="176" fontId="0" fillId="2" borderId="33" xfId="0" applyNumberFormat="1" applyFill="1" applyBorder="1" applyAlignment="1" applyProtection="1" quotePrefix="1">
      <alignment horizontal="center"/>
      <protection/>
    </xf>
    <xf numFmtId="2" fontId="0" fillId="2" borderId="33" xfId="0" applyNumberFormat="1" applyFill="1" applyBorder="1" applyAlignment="1" applyProtection="1" quotePrefix="1">
      <alignment horizontal="center"/>
      <protection/>
    </xf>
    <xf numFmtId="2" fontId="0" fillId="2" borderId="26" xfId="0" applyNumberFormat="1" applyFill="1" applyBorder="1" applyAlignment="1" applyProtection="1" quotePrefix="1">
      <alignment horizontal="center"/>
      <protection/>
    </xf>
    <xf numFmtId="176" fontId="0" fillId="3" borderId="70" xfId="0" applyNumberFormat="1" applyFill="1" applyBorder="1" applyAlignment="1" applyProtection="1" quotePrefix="1">
      <alignment horizontal="center"/>
      <protection/>
    </xf>
    <xf numFmtId="2" fontId="0" fillId="3" borderId="70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 vertical="center" wrapText="1"/>
      <protection/>
    </xf>
    <xf numFmtId="2" fontId="0" fillId="2" borderId="31" xfId="0" applyNumberFormat="1" applyFill="1" applyBorder="1" applyAlignment="1" applyProtection="1">
      <alignment horizontal="center" vertical="center" wrapText="1"/>
      <protection/>
    </xf>
    <xf numFmtId="2" fontId="1" fillId="2" borderId="8" xfId="0" applyNumberFormat="1" applyFont="1" applyFill="1" applyBorder="1" applyAlignment="1" applyProtection="1">
      <alignment horizontal="center" vertical="center" wrapText="1"/>
      <protection/>
    </xf>
    <xf numFmtId="2" fontId="1" fillId="2" borderId="6" xfId="0" applyNumberFormat="1" applyFont="1" applyFill="1" applyBorder="1" applyAlignment="1" applyProtection="1">
      <alignment horizontal="center" vertical="center" wrapText="1"/>
      <protection/>
    </xf>
    <xf numFmtId="2" fontId="1" fillId="2" borderId="41" xfId="0" applyNumberFormat="1" applyFont="1" applyFill="1" applyBorder="1" applyAlignment="1" applyProtection="1">
      <alignment horizontal="center" vertical="center" wrapText="1"/>
      <protection/>
    </xf>
    <xf numFmtId="2" fontId="1" fillId="2" borderId="17" xfId="0" applyNumberFormat="1" applyFont="1" applyFill="1" applyBorder="1" applyAlignment="1" applyProtection="1">
      <alignment horizontal="center" vertical="center" wrapText="1"/>
      <protection/>
    </xf>
    <xf numFmtId="2" fontId="1" fillId="2" borderId="9" xfId="0" applyNumberFormat="1" applyFont="1" applyFill="1" applyBorder="1" applyAlignment="1" applyProtection="1">
      <alignment horizontal="center" vertical="center" wrapText="1"/>
      <protection/>
    </xf>
    <xf numFmtId="2" fontId="1" fillId="2" borderId="7" xfId="0" applyNumberFormat="1" applyFont="1" applyFill="1" applyBorder="1" applyAlignment="1" applyProtection="1">
      <alignment horizontal="center" vertical="center" wrapText="1"/>
      <protection/>
    </xf>
    <xf numFmtId="177" fontId="0" fillId="3" borderId="74" xfId="0" applyNumberFormat="1" applyFill="1" applyBorder="1" applyAlignment="1" applyProtection="1" quotePrefix="1">
      <alignment horizontal="center"/>
      <protection/>
    </xf>
    <xf numFmtId="2" fontId="9" fillId="2" borderId="1" xfId="0" applyNumberFormat="1" applyFont="1" applyFill="1" applyBorder="1" applyAlignment="1" applyProtection="1">
      <alignment horizontal="center" vertical="center" textRotation="90"/>
      <protection/>
    </xf>
    <xf numFmtId="2" fontId="9" fillId="2" borderId="3" xfId="0" applyNumberFormat="1" applyFont="1" applyFill="1" applyBorder="1" applyAlignment="1" applyProtection="1">
      <alignment horizontal="center" vertical="center" textRotation="90"/>
      <protection/>
    </xf>
    <xf numFmtId="2" fontId="9" fillId="2" borderId="2" xfId="0" applyNumberFormat="1" applyFont="1" applyFill="1" applyBorder="1" applyAlignment="1" applyProtection="1">
      <alignment horizontal="center" vertical="center" textRotation="90"/>
      <protection/>
    </xf>
    <xf numFmtId="2" fontId="0" fillId="2" borderId="6" xfId="0" applyNumberFormat="1" applyFill="1" applyBorder="1" applyAlignment="1" applyProtection="1">
      <alignment horizontal="left" vertical="center"/>
      <protection/>
    </xf>
    <xf numFmtId="2" fontId="0" fillId="3" borderId="78" xfId="0" applyNumberFormat="1" applyFill="1" applyBorder="1" applyAlignment="1" applyProtection="1">
      <alignment horizontal="center" vertical="center"/>
      <protection/>
    </xf>
    <xf numFmtId="173" fontId="0" fillId="3" borderId="78" xfId="0" applyNumberFormat="1" applyFill="1" applyBorder="1" applyAlignment="1" applyProtection="1">
      <alignment horizontal="center" vertical="center"/>
      <protection/>
    </xf>
    <xf numFmtId="2" fontId="0" fillId="3" borderId="74" xfId="0" applyNumberFormat="1" applyFill="1" applyBorder="1" applyAlignment="1" applyProtection="1" quotePrefix="1">
      <alignment horizontal="center"/>
      <protection/>
    </xf>
    <xf numFmtId="174" fontId="0" fillId="3" borderId="78" xfId="0" applyNumberFormat="1" applyFill="1" applyBorder="1" applyAlignment="1" applyProtection="1">
      <alignment horizontal="center" vertical="center"/>
      <protection/>
    </xf>
    <xf numFmtId="174" fontId="0" fillId="3" borderId="76" xfId="0" applyNumberFormat="1" applyFill="1" applyBorder="1" applyAlignment="1" applyProtection="1">
      <alignment horizontal="center" vertical="center"/>
      <protection/>
    </xf>
    <xf numFmtId="176" fontId="0" fillId="3" borderId="74" xfId="0" applyNumberFormat="1" applyFill="1" applyBorder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1200150</xdr:colOff>
      <xdr:row>8</xdr:row>
      <xdr:rowOff>152400</xdr:rowOff>
    </xdr:from>
    <xdr:to>
      <xdr:col>1</xdr:col>
      <xdr:colOff>1819275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552575"/>
          <a:ext cx="619125" cy="2095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1971675</xdr:colOff>
      <xdr:row>6</xdr:row>
      <xdr:rowOff>85725</xdr:rowOff>
    </xdr:from>
    <xdr:ext cx="0" cy="95250"/>
    <xdr:sp>
      <xdr:nvSpPr>
        <xdr:cNvPr id="1" name="AutoShape 5"/>
        <xdr:cNvSpPr>
          <a:spLocks/>
        </xdr:cNvSpPr>
      </xdr:nvSpPr>
      <xdr:spPr>
        <a:xfrm>
          <a:off x="2228850" y="106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1857375</xdr:colOff>
      <xdr:row>6</xdr:row>
      <xdr:rowOff>85725</xdr:rowOff>
    </xdr:from>
    <xdr:ext cx="0" cy="95250"/>
    <xdr:sp>
      <xdr:nvSpPr>
        <xdr:cNvPr id="2" name="AutoShape 6"/>
        <xdr:cNvSpPr>
          <a:spLocks/>
        </xdr:cNvSpPr>
      </xdr:nvSpPr>
      <xdr:spPr>
        <a:xfrm>
          <a:off x="2114550" y="106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1924050</xdr:colOff>
      <xdr:row>6</xdr:row>
      <xdr:rowOff>85725</xdr:rowOff>
    </xdr:from>
    <xdr:ext cx="0" cy="95250"/>
    <xdr:sp>
      <xdr:nvSpPr>
        <xdr:cNvPr id="3" name="AutoShape 7"/>
        <xdr:cNvSpPr>
          <a:spLocks/>
        </xdr:cNvSpPr>
      </xdr:nvSpPr>
      <xdr:spPr>
        <a:xfrm>
          <a:off x="2181225" y="106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1638300</xdr:colOff>
      <xdr:row>5</xdr:row>
      <xdr:rowOff>152400</xdr:rowOff>
    </xdr:from>
    <xdr:ext cx="0" cy="161925"/>
    <xdr:sp>
      <xdr:nvSpPr>
        <xdr:cNvPr id="4" name="AutoShape 8"/>
        <xdr:cNvSpPr>
          <a:spLocks/>
        </xdr:cNvSpPr>
      </xdr:nvSpPr>
      <xdr:spPr>
        <a:xfrm>
          <a:off x="1895475" y="971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1609725</xdr:colOff>
      <xdr:row>6</xdr:row>
      <xdr:rowOff>0</xdr:rowOff>
    </xdr:from>
    <xdr:to>
      <xdr:col>1</xdr:col>
      <xdr:colOff>2228850</xdr:colOff>
      <xdr:row>7</xdr:row>
      <xdr:rowOff>28575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981075"/>
          <a:ext cx="619125" cy="190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oneCellAnchor>
    <xdr:from>
      <xdr:col>6</xdr:col>
      <xdr:colOff>800100</xdr:colOff>
      <xdr:row>9</xdr:row>
      <xdr:rowOff>57150</xdr:rowOff>
    </xdr:from>
    <xdr:ext cx="0" cy="142875"/>
    <xdr:sp>
      <xdr:nvSpPr>
        <xdr:cNvPr id="6" name="AutoShape 12"/>
        <xdr:cNvSpPr>
          <a:spLocks/>
        </xdr:cNvSpPr>
      </xdr:nvSpPr>
      <xdr:spPr>
        <a:xfrm>
          <a:off x="6191250" y="1533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657225</xdr:colOff>
      <xdr:row>9</xdr:row>
      <xdr:rowOff>57150</xdr:rowOff>
    </xdr:from>
    <xdr:ext cx="0" cy="142875"/>
    <xdr:sp>
      <xdr:nvSpPr>
        <xdr:cNvPr id="7" name="AutoShape 13"/>
        <xdr:cNvSpPr>
          <a:spLocks/>
        </xdr:cNvSpPr>
      </xdr:nvSpPr>
      <xdr:spPr>
        <a:xfrm>
          <a:off x="6048375" y="1533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752475</xdr:colOff>
      <xdr:row>9</xdr:row>
      <xdr:rowOff>57150</xdr:rowOff>
    </xdr:from>
    <xdr:ext cx="0" cy="142875"/>
    <xdr:sp>
      <xdr:nvSpPr>
        <xdr:cNvPr id="8" name="AutoShape 14"/>
        <xdr:cNvSpPr>
          <a:spLocks/>
        </xdr:cNvSpPr>
      </xdr:nvSpPr>
      <xdr:spPr>
        <a:xfrm>
          <a:off x="6143625" y="1533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8</xdr:row>
      <xdr:rowOff>104775</xdr:rowOff>
    </xdr:from>
    <xdr:ext cx="0" cy="209550"/>
    <xdr:sp>
      <xdr:nvSpPr>
        <xdr:cNvPr id="9" name="AutoShape 15"/>
        <xdr:cNvSpPr>
          <a:spLocks/>
        </xdr:cNvSpPr>
      </xdr:nvSpPr>
      <xdr:spPr>
        <a:xfrm>
          <a:off x="5810250" y="14097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10</xdr:col>
      <xdr:colOff>133350</xdr:colOff>
      <xdr:row>24</xdr:row>
      <xdr:rowOff>476250</xdr:rowOff>
    </xdr:from>
    <xdr:to>
      <xdr:col>10</xdr:col>
      <xdr:colOff>790575</xdr:colOff>
      <xdr:row>26</xdr:row>
      <xdr:rowOff>19050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4581525"/>
          <a:ext cx="65722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1971675</xdr:colOff>
      <xdr:row>6</xdr:row>
      <xdr:rowOff>85725</xdr:rowOff>
    </xdr:from>
    <xdr:ext cx="0" cy="95250"/>
    <xdr:sp>
      <xdr:nvSpPr>
        <xdr:cNvPr id="1" name="AutoShape 1"/>
        <xdr:cNvSpPr>
          <a:spLocks/>
        </xdr:cNvSpPr>
      </xdr:nvSpPr>
      <xdr:spPr>
        <a:xfrm>
          <a:off x="2228850" y="106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1857375</xdr:colOff>
      <xdr:row>6</xdr:row>
      <xdr:rowOff>85725</xdr:rowOff>
    </xdr:from>
    <xdr:ext cx="0" cy="95250"/>
    <xdr:sp>
      <xdr:nvSpPr>
        <xdr:cNvPr id="2" name="AutoShape 2"/>
        <xdr:cNvSpPr>
          <a:spLocks/>
        </xdr:cNvSpPr>
      </xdr:nvSpPr>
      <xdr:spPr>
        <a:xfrm>
          <a:off x="2114550" y="106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1924050</xdr:colOff>
      <xdr:row>6</xdr:row>
      <xdr:rowOff>85725</xdr:rowOff>
    </xdr:from>
    <xdr:ext cx="0" cy="95250"/>
    <xdr:sp>
      <xdr:nvSpPr>
        <xdr:cNvPr id="3" name="AutoShape 3"/>
        <xdr:cNvSpPr>
          <a:spLocks/>
        </xdr:cNvSpPr>
      </xdr:nvSpPr>
      <xdr:spPr>
        <a:xfrm>
          <a:off x="2181225" y="106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1638300</xdr:colOff>
      <xdr:row>5</xdr:row>
      <xdr:rowOff>152400</xdr:rowOff>
    </xdr:from>
    <xdr:ext cx="0" cy="161925"/>
    <xdr:sp>
      <xdr:nvSpPr>
        <xdr:cNvPr id="4" name="AutoShape 4"/>
        <xdr:cNvSpPr>
          <a:spLocks/>
        </xdr:cNvSpPr>
      </xdr:nvSpPr>
      <xdr:spPr>
        <a:xfrm>
          <a:off x="1895475" y="971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1609725</xdr:colOff>
      <xdr:row>6</xdr:row>
      <xdr:rowOff>0</xdr:rowOff>
    </xdr:from>
    <xdr:to>
      <xdr:col>1</xdr:col>
      <xdr:colOff>2228850</xdr:colOff>
      <xdr:row>7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981075"/>
          <a:ext cx="619125" cy="190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oneCellAnchor>
    <xdr:from>
      <xdr:col>6</xdr:col>
      <xdr:colOff>800100</xdr:colOff>
      <xdr:row>9</xdr:row>
      <xdr:rowOff>57150</xdr:rowOff>
    </xdr:from>
    <xdr:ext cx="0" cy="142875"/>
    <xdr:sp>
      <xdr:nvSpPr>
        <xdr:cNvPr id="6" name="AutoShape 6"/>
        <xdr:cNvSpPr>
          <a:spLocks/>
        </xdr:cNvSpPr>
      </xdr:nvSpPr>
      <xdr:spPr>
        <a:xfrm>
          <a:off x="6191250" y="1533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657225</xdr:colOff>
      <xdr:row>9</xdr:row>
      <xdr:rowOff>57150</xdr:rowOff>
    </xdr:from>
    <xdr:ext cx="0" cy="142875"/>
    <xdr:sp>
      <xdr:nvSpPr>
        <xdr:cNvPr id="7" name="AutoShape 7"/>
        <xdr:cNvSpPr>
          <a:spLocks/>
        </xdr:cNvSpPr>
      </xdr:nvSpPr>
      <xdr:spPr>
        <a:xfrm>
          <a:off x="6048375" y="1533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752475</xdr:colOff>
      <xdr:row>9</xdr:row>
      <xdr:rowOff>57150</xdr:rowOff>
    </xdr:from>
    <xdr:ext cx="0" cy="142875"/>
    <xdr:sp>
      <xdr:nvSpPr>
        <xdr:cNvPr id="8" name="AutoShape 8"/>
        <xdr:cNvSpPr>
          <a:spLocks/>
        </xdr:cNvSpPr>
      </xdr:nvSpPr>
      <xdr:spPr>
        <a:xfrm>
          <a:off x="6143625" y="1533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8</xdr:row>
      <xdr:rowOff>104775</xdr:rowOff>
    </xdr:from>
    <xdr:ext cx="0" cy="209550"/>
    <xdr:sp>
      <xdr:nvSpPr>
        <xdr:cNvPr id="9" name="AutoShape 9"/>
        <xdr:cNvSpPr>
          <a:spLocks/>
        </xdr:cNvSpPr>
      </xdr:nvSpPr>
      <xdr:spPr>
        <a:xfrm>
          <a:off x="5810250" y="14097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10</xdr:col>
      <xdr:colOff>133350</xdr:colOff>
      <xdr:row>24</xdr:row>
      <xdr:rowOff>476250</xdr:rowOff>
    </xdr:from>
    <xdr:to>
      <xdr:col>10</xdr:col>
      <xdr:colOff>790575</xdr:colOff>
      <xdr:row>26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4581525"/>
          <a:ext cx="65722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1971675</xdr:colOff>
      <xdr:row>6</xdr:row>
      <xdr:rowOff>85725</xdr:rowOff>
    </xdr:from>
    <xdr:ext cx="0" cy="95250"/>
    <xdr:sp>
      <xdr:nvSpPr>
        <xdr:cNvPr id="1" name="AutoShape 1"/>
        <xdr:cNvSpPr>
          <a:spLocks/>
        </xdr:cNvSpPr>
      </xdr:nvSpPr>
      <xdr:spPr>
        <a:xfrm>
          <a:off x="2228850" y="106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1857375</xdr:colOff>
      <xdr:row>6</xdr:row>
      <xdr:rowOff>85725</xdr:rowOff>
    </xdr:from>
    <xdr:ext cx="0" cy="95250"/>
    <xdr:sp>
      <xdr:nvSpPr>
        <xdr:cNvPr id="2" name="AutoShape 2"/>
        <xdr:cNvSpPr>
          <a:spLocks/>
        </xdr:cNvSpPr>
      </xdr:nvSpPr>
      <xdr:spPr>
        <a:xfrm>
          <a:off x="2114550" y="106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1924050</xdr:colOff>
      <xdr:row>6</xdr:row>
      <xdr:rowOff>85725</xdr:rowOff>
    </xdr:from>
    <xdr:ext cx="0" cy="95250"/>
    <xdr:sp>
      <xdr:nvSpPr>
        <xdr:cNvPr id="3" name="AutoShape 3"/>
        <xdr:cNvSpPr>
          <a:spLocks/>
        </xdr:cNvSpPr>
      </xdr:nvSpPr>
      <xdr:spPr>
        <a:xfrm>
          <a:off x="2181225" y="106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1638300</xdr:colOff>
      <xdr:row>5</xdr:row>
      <xdr:rowOff>152400</xdr:rowOff>
    </xdr:from>
    <xdr:ext cx="0" cy="161925"/>
    <xdr:sp>
      <xdr:nvSpPr>
        <xdr:cNvPr id="4" name="AutoShape 4"/>
        <xdr:cNvSpPr>
          <a:spLocks/>
        </xdr:cNvSpPr>
      </xdr:nvSpPr>
      <xdr:spPr>
        <a:xfrm>
          <a:off x="1895475" y="971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1609725</xdr:colOff>
      <xdr:row>6</xdr:row>
      <xdr:rowOff>0</xdr:rowOff>
    </xdr:from>
    <xdr:to>
      <xdr:col>1</xdr:col>
      <xdr:colOff>2228850</xdr:colOff>
      <xdr:row>7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981075"/>
          <a:ext cx="619125" cy="190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oneCellAnchor>
    <xdr:from>
      <xdr:col>6</xdr:col>
      <xdr:colOff>800100</xdr:colOff>
      <xdr:row>9</xdr:row>
      <xdr:rowOff>57150</xdr:rowOff>
    </xdr:from>
    <xdr:ext cx="0" cy="142875"/>
    <xdr:sp>
      <xdr:nvSpPr>
        <xdr:cNvPr id="6" name="AutoShape 6"/>
        <xdr:cNvSpPr>
          <a:spLocks/>
        </xdr:cNvSpPr>
      </xdr:nvSpPr>
      <xdr:spPr>
        <a:xfrm>
          <a:off x="6191250" y="1533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657225</xdr:colOff>
      <xdr:row>9</xdr:row>
      <xdr:rowOff>57150</xdr:rowOff>
    </xdr:from>
    <xdr:ext cx="0" cy="142875"/>
    <xdr:sp>
      <xdr:nvSpPr>
        <xdr:cNvPr id="7" name="AutoShape 7"/>
        <xdr:cNvSpPr>
          <a:spLocks/>
        </xdr:cNvSpPr>
      </xdr:nvSpPr>
      <xdr:spPr>
        <a:xfrm>
          <a:off x="6048375" y="1533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752475</xdr:colOff>
      <xdr:row>9</xdr:row>
      <xdr:rowOff>57150</xdr:rowOff>
    </xdr:from>
    <xdr:ext cx="0" cy="142875"/>
    <xdr:sp>
      <xdr:nvSpPr>
        <xdr:cNvPr id="8" name="AutoShape 8"/>
        <xdr:cNvSpPr>
          <a:spLocks/>
        </xdr:cNvSpPr>
      </xdr:nvSpPr>
      <xdr:spPr>
        <a:xfrm>
          <a:off x="6143625" y="1533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8</xdr:row>
      <xdr:rowOff>104775</xdr:rowOff>
    </xdr:from>
    <xdr:ext cx="0" cy="209550"/>
    <xdr:sp>
      <xdr:nvSpPr>
        <xdr:cNvPr id="9" name="AutoShape 9"/>
        <xdr:cNvSpPr>
          <a:spLocks/>
        </xdr:cNvSpPr>
      </xdr:nvSpPr>
      <xdr:spPr>
        <a:xfrm>
          <a:off x="5810250" y="14097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10</xdr:col>
      <xdr:colOff>133350</xdr:colOff>
      <xdr:row>24</xdr:row>
      <xdr:rowOff>476250</xdr:rowOff>
    </xdr:from>
    <xdr:to>
      <xdr:col>10</xdr:col>
      <xdr:colOff>790575</xdr:colOff>
      <xdr:row>26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4581525"/>
          <a:ext cx="65722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1971675</xdr:colOff>
      <xdr:row>6</xdr:row>
      <xdr:rowOff>85725</xdr:rowOff>
    </xdr:from>
    <xdr:ext cx="0" cy="95250"/>
    <xdr:sp>
      <xdr:nvSpPr>
        <xdr:cNvPr id="1" name="AutoShape 1"/>
        <xdr:cNvSpPr>
          <a:spLocks/>
        </xdr:cNvSpPr>
      </xdr:nvSpPr>
      <xdr:spPr>
        <a:xfrm>
          <a:off x="2228850" y="106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1857375</xdr:colOff>
      <xdr:row>6</xdr:row>
      <xdr:rowOff>85725</xdr:rowOff>
    </xdr:from>
    <xdr:ext cx="0" cy="95250"/>
    <xdr:sp>
      <xdr:nvSpPr>
        <xdr:cNvPr id="2" name="AutoShape 2"/>
        <xdr:cNvSpPr>
          <a:spLocks/>
        </xdr:cNvSpPr>
      </xdr:nvSpPr>
      <xdr:spPr>
        <a:xfrm>
          <a:off x="2114550" y="106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1924050</xdr:colOff>
      <xdr:row>6</xdr:row>
      <xdr:rowOff>85725</xdr:rowOff>
    </xdr:from>
    <xdr:ext cx="0" cy="95250"/>
    <xdr:sp>
      <xdr:nvSpPr>
        <xdr:cNvPr id="3" name="AutoShape 3"/>
        <xdr:cNvSpPr>
          <a:spLocks/>
        </xdr:cNvSpPr>
      </xdr:nvSpPr>
      <xdr:spPr>
        <a:xfrm>
          <a:off x="2181225" y="10668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1638300</xdr:colOff>
      <xdr:row>5</xdr:row>
      <xdr:rowOff>152400</xdr:rowOff>
    </xdr:from>
    <xdr:ext cx="0" cy="161925"/>
    <xdr:sp>
      <xdr:nvSpPr>
        <xdr:cNvPr id="4" name="AutoShape 4"/>
        <xdr:cNvSpPr>
          <a:spLocks/>
        </xdr:cNvSpPr>
      </xdr:nvSpPr>
      <xdr:spPr>
        <a:xfrm>
          <a:off x="1895475" y="971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1609725</xdr:colOff>
      <xdr:row>6</xdr:row>
      <xdr:rowOff>0</xdr:rowOff>
    </xdr:from>
    <xdr:to>
      <xdr:col>1</xdr:col>
      <xdr:colOff>2228850</xdr:colOff>
      <xdr:row>7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981075"/>
          <a:ext cx="619125" cy="190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oneCellAnchor>
    <xdr:from>
      <xdr:col>6</xdr:col>
      <xdr:colOff>800100</xdr:colOff>
      <xdr:row>9</xdr:row>
      <xdr:rowOff>57150</xdr:rowOff>
    </xdr:from>
    <xdr:ext cx="0" cy="142875"/>
    <xdr:sp>
      <xdr:nvSpPr>
        <xdr:cNvPr id="6" name="AutoShape 6"/>
        <xdr:cNvSpPr>
          <a:spLocks/>
        </xdr:cNvSpPr>
      </xdr:nvSpPr>
      <xdr:spPr>
        <a:xfrm>
          <a:off x="6191250" y="1533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657225</xdr:colOff>
      <xdr:row>9</xdr:row>
      <xdr:rowOff>57150</xdr:rowOff>
    </xdr:from>
    <xdr:ext cx="0" cy="142875"/>
    <xdr:sp>
      <xdr:nvSpPr>
        <xdr:cNvPr id="7" name="AutoShape 7"/>
        <xdr:cNvSpPr>
          <a:spLocks/>
        </xdr:cNvSpPr>
      </xdr:nvSpPr>
      <xdr:spPr>
        <a:xfrm>
          <a:off x="6048375" y="1533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752475</xdr:colOff>
      <xdr:row>9</xdr:row>
      <xdr:rowOff>57150</xdr:rowOff>
    </xdr:from>
    <xdr:ext cx="0" cy="142875"/>
    <xdr:sp>
      <xdr:nvSpPr>
        <xdr:cNvPr id="8" name="AutoShape 8"/>
        <xdr:cNvSpPr>
          <a:spLocks/>
        </xdr:cNvSpPr>
      </xdr:nvSpPr>
      <xdr:spPr>
        <a:xfrm>
          <a:off x="6143625" y="1533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419100</xdr:colOff>
      <xdr:row>8</xdr:row>
      <xdr:rowOff>104775</xdr:rowOff>
    </xdr:from>
    <xdr:ext cx="0" cy="209550"/>
    <xdr:sp>
      <xdr:nvSpPr>
        <xdr:cNvPr id="9" name="AutoShape 9"/>
        <xdr:cNvSpPr>
          <a:spLocks/>
        </xdr:cNvSpPr>
      </xdr:nvSpPr>
      <xdr:spPr>
        <a:xfrm>
          <a:off x="5810250" y="14097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10</xdr:col>
      <xdr:colOff>133350</xdr:colOff>
      <xdr:row>24</xdr:row>
      <xdr:rowOff>476250</xdr:rowOff>
    </xdr:from>
    <xdr:to>
      <xdr:col>10</xdr:col>
      <xdr:colOff>790575</xdr:colOff>
      <xdr:row>26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4581525"/>
          <a:ext cx="65722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14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3.28125" style="103" customWidth="1"/>
    <col min="2" max="2" width="27.57421875" style="103" customWidth="1"/>
    <col min="3" max="3" width="8.8515625" style="248" customWidth="1"/>
    <col min="4" max="4" width="8.8515625" style="103" customWidth="1"/>
    <col min="5" max="5" width="16.140625" style="103" customWidth="1"/>
    <col min="6" max="7" width="20.28125" style="103" customWidth="1"/>
    <col min="8" max="8" width="8.8515625" style="109" customWidth="1"/>
    <col min="9" max="16384" width="8.8515625" style="103" customWidth="1"/>
  </cols>
  <sheetData>
    <row r="2" ht="18.75" thickBot="1">
      <c r="B2" s="141" t="s">
        <v>118</v>
      </c>
    </row>
    <row r="3" ht="13.5" thickBot="1"/>
    <row r="4" spans="2:7" ht="13.5" thickBot="1">
      <c r="B4" s="104" t="s">
        <v>104</v>
      </c>
      <c r="C4" s="249">
        <v>8</v>
      </c>
      <c r="D4" s="108" t="s">
        <v>110</v>
      </c>
      <c r="F4" s="255" t="s">
        <v>109</v>
      </c>
      <c r="G4" s="256"/>
    </row>
    <row r="5" spans="2:8" ht="12.75">
      <c r="B5" s="104" t="s">
        <v>105</v>
      </c>
      <c r="C5" s="249">
        <v>20</v>
      </c>
      <c r="D5" s="108" t="s">
        <v>110</v>
      </c>
      <c r="F5" s="106" t="s">
        <v>20</v>
      </c>
      <c r="G5" s="119">
        <v>16.8</v>
      </c>
      <c r="H5" s="109" t="s">
        <v>75</v>
      </c>
    </row>
    <row r="6" spans="2:8" ht="12.75">
      <c r="B6" s="104" t="s">
        <v>106</v>
      </c>
      <c r="C6" s="249">
        <v>12</v>
      </c>
      <c r="D6" s="108" t="s">
        <v>110</v>
      </c>
      <c r="F6" s="107" t="s">
        <v>21</v>
      </c>
      <c r="G6" s="120">
        <v>17.44</v>
      </c>
      <c r="H6" s="109" t="s">
        <v>75</v>
      </c>
    </row>
    <row r="7" spans="2:8" ht="12.75">
      <c r="B7" s="104"/>
      <c r="D7" s="109"/>
      <c r="F7" s="107" t="s">
        <v>22</v>
      </c>
      <c r="G7" s="120">
        <v>17.44</v>
      </c>
      <c r="H7" s="109" t="s">
        <v>75</v>
      </c>
    </row>
    <row r="8" spans="2:8" ht="13.5" thickBot="1">
      <c r="B8" s="104" t="s">
        <v>107</v>
      </c>
      <c r="C8" s="249">
        <v>19</v>
      </c>
      <c r="D8" s="108" t="s">
        <v>111</v>
      </c>
      <c r="F8" s="105" t="s">
        <v>23</v>
      </c>
      <c r="G8" s="121">
        <v>10.4</v>
      </c>
      <c r="H8" s="109" t="s">
        <v>75</v>
      </c>
    </row>
    <row r="9" ht="13.5" thickBot="1">
      <c r="D9" s="109"/>
    </row>
    <row r="10" spans="2:8" ht="13.5" thickBot="1">
      <c r="B10" s="104" t="s">
        <v>108</v>
      </c>
      <c r="C10" s="249">
        <v>5</v>
      </c>
      <c r="D10" s="108" t="s">
        <v>112</v>
      </c>
      <c r="F10" s="257" t="s">
        <v>24</v>
      </c>
      <c r="G10" s="251"/>
      <c r="H10" s="111"/>
    </row>
    <row r="11" spans="4:8" ht="12.75">
      <c r="D11" s="109"/>
      <c r="F11" s="1" t="s">
        <v>25</v>
      </c>
      <c r="G11" s="122">
        <v>0.6</v>
      </c>
      <c r="H11" s="111"/>
    </row>
    <row r="12" spans="2:8" ht="13.5" thickBot="1">
      <c r="B12" s="96" t="s">
        <v>73</v>
      </c>
      <c r="C12" s="124">
        <v>1</v>
      </c>
      <c r="D12" s="110" t="s">
        <v>113</v>
      </c>
      <c r="F12" s="2" t="s">
        <v>26</v>
      </c>
      <c r="G12" s="123">
        <v>0.6</v>
      </c>
      <c r="H12" s="111" t="s">
        <v>67</v>
      </c>
    </row>
    <row r="14" spans="2:4" ht="12.75">
      <c r="B14" s="104" t="s">
        <v>171</v>
      </c>
      <c r="C14" s="249">
        <v>3</v>
      </c>
      <c r="D14" s="109" t="s">
        <v>110</v>
      </c>
    </row>
  </sheetData>
  <sheetProtection password="A785" sheet="1" objects="1" scenarios="1"/>
  <mergeCells count="2">
    <mergeCell ref="F4:G4"/>
    <mergeCell ref="F10:G10"/>
  </mergeCells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F7"/>
  <sheetViews>
    <sheetView workbookViewId="0" topLeftCell="A1">
      <selection activeCell="A1" sqref="A1"/>
    </sheetView>
  </sheetViews>
  <sheetFormatPr defaultColWidth="9.140625" defaultRowHeight="13.5" customHeight="1"/>
  <cols>
    <col min="1" max="1" width="8.8515625" style="103" customWidth="1"/>
    <col min="2" max="2" width="17.7109375" style="103" customWidth="1"/>
    <col min="3" max="3" width="27.57421875" style="103" customWidth="1"/>
    <col min="4" max="4" width="18.28125" style="103" customWidth="1"/>
    <col min="5" max="5" width="19.28125" style="103" customWidth="1"/>
    <col min="6" max="6" width="12.8515625" style="103" customWidth="1"/>
    <col min="7" max="16384" width="8.8515625" style="103" customWidth="1"/>
  </cols>
  <sheetData>
    <row r="1" ht="13.5" customHeight="1" thickBot="1"/>
    <row r="2" spans="2:6" ht="13.5" customHeight="1" thickBot="1">
      <c r="B2" s="252" t="s">
        <v>119</v>
      </c>
      <c r="C2" s="253"/>
      <c r="D2" s="142" t="s">
        <v>120</v>
      </c>
      <c r="E2" s="143" t="s">
        <v>121</v>
      </c>
      <c r="F2" s="144" t="s">
        <v>122</v>
      </c>
    </row>
    <row r="3" spans="2:6" ht="13.5" customHeight="1">
      <c r="B3" s="254" t="s">
        <v>123</v>
      </c>
      <c r="C3" s="145" t="s">
        <v>124</v>
      </c>
      <c r="D3" s="146">
        <v>20</v>
      </c>
      <c r="E3" s="146">
        <v>-10</v>
      </c>
      <c r="F3" s="260">
        <v>1440</v>
      </c>
    </row>
    <row r="4" spans="2:6" ht="13.5" customHeight="1" thickBot="1">
      <c r="B4" s="258"/>
      <c r="C4" s="147" t="s">
        <v>125</v>
      </c>
      <c r="D4" s="148">
        <v>50</v>
      </c>
      <c r="E4" s="148">
        <v>80</v>
      </c>
      <c r="F4" s="261"/>
    </row>
    <row r="5" spans="2:6" ht="13.5" customHeight="1">
      <c r="B5" s="254" t="s">
        <v>126</v>
      </c>
      <c r="C5" s="145" t="s">
        <v>124</v>
      </c>
      <c r="D5" s="149">
        <v>12</v>
      </c>
      <c r="E5" s="150">
        <v>12</v>
      </c>
      <c r="F5" s="260">
        <v>2160</v>
      </c>
    </row>
    <row r="6" spans="2:6" ht="13.5" customHeight="1">
      <c r="B6" s="259"/>
      <c r="C6" s="147" t="s">
        <v>125</v>
      </c>
      <c r="D6" s="151">
        <v>70</v>
      </c>
      <c r="E6" s="152">
        <v>70</v>
      </c>
      <c r="F6" s="262"/>
    </row>
    <row r="7" spans="2:6" ht="13.5" customHeight="1" thickBot="1">
      <c r="B7" s="258"/>
      <c r="C7" s="153" t="s">
        <v>127</v>
      </c>
      <c r="D7" s="154"/>
      <c r="E7" s="155">
        <v>20</v>
      </c>
      <c r="F7" s="261"/>
    </row>
  </sheetData>
  <sheetProtection password="A785" sheet="1" objects="1" scenarios="1"/>
  <mergeCells count="5">
    <mergeCell ref="B2:C2"/>
    <mergeCell ref="B3:B4"/>
    <mergeCell ref="B5:B7"/>
    <mergeCell ref="F3:F4"/>
    <mergeCell ref="F5:F7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6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.00390625" style="10" customWidth="1"/>
    <col min="2" max="2" width="14.7109375" style="3" customWidth="1"/>
    <col min="3" max="3" width="27.57421875" style="3" customWidth="1"/>
    <col min="4" max="4" width="12.140625" style="3" customWidth="1"/>
    <col min="5" max="5" width="9.8515625" style="3" customWidth="1"/>
    <col min="6" max="6" width="9.421875" style="163" customWidth="1"/>
    <col min="7" max="7" width="12.00390625" style="3" customWidth="1"/>
    <col min="8" max="8" width="9.140625" style="125" customWidth="1"/>
    <col min="9" max="9" width="10.28125" style="3" customWidth="1"/>
    <col min="10" max="10" width="13.57421875" style="3" customWidth="1"/>
    <col min="11" max="11" width="13.00390625" style="10" customWidth="1"/>
    <col min="12" max="12" width="11.8515625" style="3" customWidth="1"/>
    <col min="13" max="16384" width="9.140625" style="3" customWidth="1"/>
  </cols>
  <sheetData>
    <row r="1" ht="13.5" thickBot="1"/>
    <row r="2" spans="2:3" ht="13.5" thickBot="1">
      <c r="B2" s="257" t="s">
        <v>59</v>
      </c>
      <c r="C2" s="251"/>
    </row>
    <row r="3" spans="2:12" ht="25.5">
      <c r="B3" s="53" t="s">
        <v>85</v>
      </c>
      <c r="C3" s="54">
        <f>'BİNA BİLGİLERİ'!C4*'BİNA BİLGİLERİ'!C5*'BİNA BİLGİLERİ'!C6</f>
        <v>1920</v>
      </c>
      <c r="D3" s="111" t="s">
        <v>116</v>
      </c>
      <c r="K3" s="3"/>
      <c r="L3" s="10"/>
    </row>
    <row r="4" spans="2:12" ht="25.5">
      <c r="B4" s="55" t="s">
        <v>78</v>
      </c>
      <c r="C4" s="56">
        <f>C3*0.32</f>
        <v>614.4</v>
      </c>
      <c r="D4" s="111" t="s">
        <v>117</v>
      </c>
      <c r="K4" s="3"/>
      <c r="L4" s="10"/>
    </row>
    <row r="5" spans="2:12" ht="25.5">
      <c r="B5" s="55" t="s">
        <v>83</v>
      </c>
      <c r="C5" s="56">
        <f>'BİNA BİLGİLERİ'!C4*'BİNA BİLGİLERİ'!C5</f>
        <v>160</v>
      </c>
      <c r="D5" s="111" t="s">
        <v>117</v>
      </c>
      <c r="K5" s="3"/>
      <c r="L5" s="10"/>
    </row>
    <row r="6" spans="2:12" ht="25.5">
      <c r="B6" s="55" t="s">
        <v>84</v>
      </c>
      <c r="C6" s="56">
        <f>C5</f>
        <v>160</v>
      </c>
      <c r="D6" s="111" t="s">
        <v>117</v>
      </c>
      <c r="K6" s="3"/>
      <c r="L6" s="10"/>
    </row>
    <row r="7" spans="2:12" ht="51">
      <c r="B7" s="55" t="s">
        <v>82</v>
      </c>
      <c r="C7" s="56">
        <f>SUM('BİNA BİLGİLERİ'!G5:G8)</f>
        <v>62.080000000000005</v>
      </c>
      <c r="D7" s="111" t="s">
        <v>117</v>
      </c>
      <c r="K7" s="3"/>
      <c r="L7" s="10"/>
    </row>
    <row r="8" spans="2:12" ht="42.75" customHeight="1" thickBot="1">
      <c r="B8" s="112" t="s">
        <v>79</v>
      </c>
      <c r="C8" s="113">
        <f>2*'BİNA BİLGİLERİ'!C6*('BİNA BİLGİLERİ'!C4+'BİNA BİLGİLERİ'!C5)-'BİNANIN ÖZGÜL ISI KAYBI'!C7</f>
        <v>609.92</v>
      </c>
      <c r="D8" s="111" t="s">
        <v>117</v>
      </c>
      <c r="K8" s="3"/>
      <c r="L8" s="10"/>
    </row>
    <row r="9" spans="3:12" ht="12.75">
      <c r="C9" s="57"/>
      <c r="D9" s="58"/>
      <c r="K9" s="3"/>
      <c r="L9" s="10"/>
    </row>
    <row r="10" spans="3:12" ht="12.75">
      <c r="C10" s="59"/>
      <c r="D10" s="60"/>
      <c r="K10" s="3"/>
      <c r="L10" s="10"/>
    </row>
    <row r="12" ht="13.5" thickBot="1"/>
    <row r="13" spans="2:12" ht="51">
      <c r="B13" s="269" t="s">
        <v>41</v>
      </c>
      <c r="C13" s="270"/>
      <c r="D13" s="157" t="s">
        <v>44</v>
      </c>
      <c r="E13" s="156" t="s">
        <v>160</v>
      </c>
      <c r="F13" s="164" t="s">
        <v>128</v>
      </c>
      <c r="G13" s="61" t="s">
        <v>49</v>
      </c>
      <c r="H13" s="126" t="s">
        <v>48</v>
      </c>
      <c r="I13" s="62" t="s">
        <v>46</v>
      </c>
      <c r="J13" s="63" t="s">
        <v>52</v>
      </c>
      <c r="K13" s="64" t="s">
        <v>60</v>
      </c>
      <c r="L13" s="65" t="s">
        <v>54</v>
      </c>
    </row>
    <row r="14" spans="2:12" ht="15" customHeight="1">
      <c r="B14" s="271"/>
      <c r="C14" s="272"/>
      <c r="D14" s="66" t="s">
        <v>137</v>
      </c>
      <c r="E14" s="158"/>
      <c r="F14" s="165"/>
      <c r="G14" s="67" t="s">
        <v>139</v>
      </c>
      <c r="H14" s="127"/>
      <c r="I14" s="68"/>
      <c r="J14" s="69"/>
      <c r="K14" s="70"/>
      <c r="L14" s="71"/>
    </row>
    <row r="15" spans="2:12" ht="13.5" thickBot="1">
      <c r="B15" s="273"/>
      <c r="C15" s="274"/>
      <c r="D15" s="72" t="s">
        <v>45</v>
      </c>
      <c r="E15" s="73"/>
      <c r="F15" s="166" t="s">
        <v>80</v>
      </c>
      <c r="G15" s="73" t="s">
        <v>47</v>
      </c>
      <c r="H15" s="128" t="s">
        <v>50</v>
      </c>
      <c r="I15" s="74" t="s">
        <v>51</v>
      </c>
      <c r="J15" s="75" t="s">
        <v>53</v>
      </c>
      <c r="K15" s="76" t="s">
        <v>80</v>
      </c>
      <c r="L15" s="77" t="s">
        <v>55</v>
      </c>
    </row>
    <row r="16" spans="2:12" ht="13.5" customHeight="1">
      <c r="B16" s="275" t="s">
        <v>58</v>
      </c>
      <c r="C16" s="114" t="s">
        <v>42</v>
      </c>
      <c r="D16" s="159"/>
      <c r="E16" s="160"/>
      <c r="F16" s="167"/>
      <c r="G16" s="160"/>
      <c r="H16" s="178">
        <v>0.13</v>
      </c>
      <c r="I16" s="266"/>
      <c r="J16" s="263"/>
      <c r="K16" s="263"/>
      <c r="L16" s="281"/>
    </row>
    <row r="17" spans="2:12" ht="12.75">
      <c r="B17" s="276"/>
      <c r="C17" s="115" t="s">
        <v>168</v>
      </c>
      <c r="D17" s="137">
        <v>0.02</v>
      </c>
      <c r="E17" s="138">
        <v>1800</v>
      </c>
      <c r="F17" s="168">
        <v>15</v>
      </c>
      <c r="G17" s="138">
        <v>0.87</v>
      </c>
      <c r="H17" s="129">
        <f aca="true" t="shared" si="0" ref="H17:H24">IF(AND(D17&gt;0,G17&gt;0),D17/G17,0)</f>
        <v>0.022988505747126436</v>
      </c>
      <c r="I17" s="267"/>
      <c r="J17" s="264"/>
      <c r="K17" s="264"/>
      <c r="L17" s="282"/>
    </row>
    <row r="18" spans="2:12" ht="12.75">
      <c r="B18" s="276"/>
      <c r="C18" s="115" t="s">
        <v>172</v>
      </c>
      <c r="D18" s="137">
        <v>0.19</v>
      </c>
      <c r="E18" s="138">
        <v>1000</v>
      </c>
      <c r="F18" s="168">
        <v>5</v>
      </c>
      <c r="G18" s="138">
        <v>0.45</v>
      </c>
      <c r="H18" s="129">
        <f t="shared" si="0"/>
        <v>0.4222222222222222</v>
      </c>
      <c r="I18" s="267"/>
      <c r="J18" s="264"/>
      <c r="K18" s="264"/>
      <c r="L18" s="282"/>
    </row>
    <row r="19" spans="2:12" ht="12.75">
      <c r="B19" s="276"/>
      <c r="C19" s="115" t="s">
        <v>173</v>
      </c>
      <c r="D19" s="137">
        <v>0.04</v>
      </c>
      <c r="E19" s="138">
        <v>30</v>
      </c>
      <c r="F19" s="168">
        <v>30</v>
      </c>
      <c r="G19" s="138">
        <v>0.035</v>
      </c>
      <c r="H19" s="129">
        <f t="shared" si="0"/>
        <v>1.1428571428571428</v>
      </c>
      <c r="I19" s="267"/>
      <c r="J19" s="264"/>
      <c r="K19" s="264"/>
      <c r="L19" s="282"/>
    </row>
    <row r="20" spans="2:12" ht="12.75">
      <c r="B20" s="276"/>
      <c r="C20" s="115" t="s">
        <v>174</v>
      </c>
      <c r="D20" s="137">
        <v>0.03</v>
      </c>
      <c r="E20" s="138">
        <v>2000</v>
      </c>
      <c r="F20" s="168">
        <v>15</v>
      </c>
      <c r="G20" s="138">
        <v>1.4</v>
      </c>
      <c r="H20" s="129">
        <f t="shared" si="0"/>
        <v>0.02142857142857143</v>
      </c>
      <c r="I20" s="267"/>
      <c r="J20" s="264"/>
      <c r="K20" s="264"/>
      <c r="L20" s="282"/>
    </row>
    <row r="21" spans="2:12" ht="12.75">
      <c r="B21" s="276"/>
      <c r="C21" s="115"/>
      <c r="D21" s="137"/>
      <c r="E21" s="138"/>
      <c r="F21" s="168"/>
      <c r="G21" s="138"/>
      <c r="H21" s="129">
        <f t="shared" si="0"/>
        <v>0</v>
      </c>
      <c r="I21" s="267"/>
      <c r="J21" s="264"/>
      <c r="K21" s="264"/>
      <c r="L21" s="282"/>
    </row>
    <row r="22" spans="2:12" ht="12.75">
      <c r="B22" s="276"/>
      <c r="C22" s="115"/>
      <c r="D22" s="137"/>
      <c r="E22" s="138"/>
      <c r="F22" s="168"/>
      <c r="G22" s="138"/>
      <c r="H22" s="129">
        <f t="shared" si="0"/>
        <v>0</v>
      </c>
      <c r="I22" s="267"/>
      <c r="J22" s="264"/>
      <c r="K22" s="264"/>
      <c r="L22" s="282"/>
    </row>
    <row r="23" spans="2:12" ht="12.75">
      <c r="B23" s="276"/>
      <c r="C23" s="115"/>
      <c r="D23" s="137"/>
      <c r="E23" s="138"/>
      <c r="F23" s="168"/>
      <c r="G23" s="138"/>
      <c r="H23" s="129">
        <f t="shared" si="0"/>
        <v>0</v>
      </c>
      <c r="I23" s="267"/>
      <c r="J23" s="264"/>
      <c r="K23" s="264"/>
      <c r="L23" s="282"/>
    </row>
    <row r="24" spans="2:12" ht="12.75">
      <c r="B24" s="276"/>
      <c r="C24" s="115"/>
      <c r="D24" s="137"/>
      <c r="E24" s="138"/>
      <c r="F24" s="168"/>
      <c r="G24" s="138"/>
      <c r="H24" s="129">
        <f t="shared" si="0"/>
        <v>0</v>
      </c>
      <c r="I24" s="267"/>
      <c r="J24" s="264"/>
      <c r="K24" s="264"/>
      <c r="L24" s="282"/>
    </row>
    <row r="25" spans="2:12" ht="13.5" thickBot="1">
      <c r="B25" s="276"/>
      <c r="C25" s="116" t="s">
        <v>43</v>
      </c>
      <c r="D25" s="161"/>
      <c r="E25" s="162"/>
      <c r="F25" s="169"/>
      <c r="G25" s="162"/>
      <c r="H25" s="179">
        <v>0.04</v>
      </c>
      <c r="I25" s="268"/>
      <c r="J25" s="265"/>
      <c r="K25" s="265"/>
      <c r="L25" s="283"/>
    </row>
    <row r="26" spans="2:12" s="10" customFormat="1" ht="13.5" thickBot="1">
      <c r="B26" s="277"/>
      <c r="C26" s="52" t="s">
        <v>56</v>
      </c>
      <c r="D26" s="139"/>
      <c r="E26" s="140"/>
      <c r="F26" s="170"/>
      <c r="G26" s="140"/>
      <c r="H26" s="130">
        <f>SUM(H16:H25)</f>
        <v>1.7794964422550628</v>
      </c>
      <c r="I26" s="250">
        <f>1/H26</f>
        <v>0.5619567290242807</v>
      </c>
      <c r="J26" s="117">
        <f>C8</f>
        <v>609.92</v>
      </c>
      <c r="K26" s="117">
        <v>1</v>
      </c>
      <c r="L26" s="80">
        <f>J26*I26*K26</f>
        <v>342.74864816648926</v>
      </c>
    </row>
    <row r="27" spans="2:12" ht="13.5" customHeight="1">
      <c r="B27" s="275" t="s">
        <v>81</v>
      </c>
      <c r="C27" s="114" t="s">
        <v>42</v>
      </c>
      <c r="D27" s="159"/>
      <c r="E27" s="160"/>
      <c r="F27" s="167"/>
      <c r="G27" s="160"/>
      <c r="H27" s="178">
        <v>0.13</v>
      </c>
      <c r="I27" s="266"/>
      <c r="J27" s="263"/>
      <c r="K27" s="263"/>
      <c r="L27" s="281"/>
    </row>
    <row r="28" spans="2:12" ht="12.75">
      <c r="B28" s="276"/>
      <c r="C28" s="115" t="s">
        <v>61</v>
      </c>
      <c r="D28" s="137">
        <v>0.03</v>
      </c>
      <c r="E28" s="138"/>
      <c r="F28" s="168"/>
      <c r="G28" s="138">
        <v>1.3</v>
      </c>
      <c r="H28" s="129">
        <f aca="true" t="shared" si="1" ref="H28:H35">IF(AND(D28&gt;0,G28&gt;0),D28/G28,0)</f>
        <v>0.023076923076923075</v>
      </c>
      <c r="I28" s="267"/>
      <c r="J28" s="264"/>
      <c r="K28" s="264"/>
      <c r="L28" s="282"/>
    </row>
    <row r="29" spans="2:12" ht="12.75">
      <c r="B29" s="276"/>
      <c r="C29" s="115" t="s">
        <v>64</v>
      </c>
      <c r="D29" s="137">
        <v>0.05</v>
      </c>
      <c r="E29" s="138"/>
      <c r="F29" s="168"/>
      <c r="G29" s="138">
        <v>1.4</v>
      </c>
      <c r="H29" s="129">
        <f t="shared" si="1"/>
        <v>0.03571428571428572</v>
      </c>
      <c r="I29" s="267"/>
      <c r="J29" s="264"/>
      <c r="K29" s="264"/>
      <c r="L29" s="282"/>
    </row>
    <row r="30" spans="2:12" ht="12.75">
      <c r="B30" s="276"/>
      <c r="C30" s="115" t="s">
        <v>63</v>
      </c>
      <c r="D30" s="137">
        <v>0.15</v>
      </c>
      <c r="E30" s="138"/>
      <c r="F30" s="168"/>
      <c r="G30" s="138">
        <v>1.74</v>
      </c>
      <c r="H30" s="129">
        <f t="shared" si="1"/>
        <v>0.08620689655172413</v>
      </c>
      <c r="I30" s="267"/>
      <c r="J30" s="264"/>
      <c r="K30" s="264"/>
      <c r="L30" s="282"/>
    </row>
    <row r="31" spans="2:12" ht="12.75">
      <c r="B31" s="276"/>
      <c r="C31" s="115" t="s">
        <v>68</v>
      </c>
      <c r="D31" s="137">
        <v>0.25</v>
      </c>
      <c r="E31" s="138"/>
      <c r="F31" s="168"/>
      <c r="G31" s="138">
        <v>0.23</v>
      </c>
      <c r="H31" s="129">
        <f t="shared" si="1"/>
        <v>1.0869565217391304</v>
      </c>
      <c r="I31" s="267"/>
      <c r="J31" s="264"/>
      <c r="K31" s="264"/>
      <c r="L31" s="282"/>
    </row>
    <row r="32" spans="2:12" ht="12.75">
      <c r="B32" s="276"/>
      <c r="C32" s="115" t="s">
        <v>62</v>
      </c>
      <c r="D32" s="137">
        <v>0.1</v>
      </c>
      <c r="E32" s="138"/>
      <c r="F32" s="168"/>
      <c r="G32" s="138">
        <v>0.7</v>
      </c>
      <c r="H32" s="129">
        <f t="shared" si="1"/>
        <v>0.14285714285714288</v>
      </c>
      <c r="I32" s="267"/>
      <c r="J32" s="264"/>
      <c r="K32" s="264"/>
      <c r="L32" s="282"/>
    </row>
    <row r="33" spans="2:12" ht="12.75">
      <c r="B33" s="276"/>
      <c r="C33" s="115"/>
      <c r="D33" s="137"/>
      <c r="E33" s="138"/>
      <c r="F33" s="168"/>
      <c r="G33" s="138"/>
      <c r="H33" s="129">
        <f t="shared" si="1"/>
        <v>0</v>
      </c>
      <c r="I33" s="267"/>
      <c r="J33" s="264"/>
      <c r="K33" s="264"/>
      <c r="L33" s="282"/>
    </row>
    <row r="34" spans="2:12" ht="12.75">
      <c r="B34" s="276"/>
      <c r="C34" s="115"/>
      <c r="D34" s="137"/>
      <c r="E34" s="138"/>
      <c r="F34" s="168"/>
      <c r="G34" s="138"/>
      <c r="H34" s="129">
        <f t="shared" si="1"/>
        <v>0</v>
      </c>
      <c r="I34" s="267"/>
      <c r="J34" s="264"/>
      <c r="K34" s="264"/>
      <c r="L34" s="282"/>
    </row>
    <row r="35" spans="2:12" ht="12.75">
      <c r="B35" s="276"/>
      <c r="C35" s="115"/>
      <c r="D35" s="137"/>
      <c r="E35" s="138"/>
      <c r="F35" s="168"/>
      <c r="G35" s="138"/>
      <c r="H35" s="129">
        <f t="shared" si="1"/>
        <v>0</v>
      </c>
      <c r="I35" s="267"/>
      <c r="J35" s="264"/>
      <c r="K35" s="264"/>
      <c r="L35" s="282"/>
    </row>
    <row r="36" spans="2:12" ht="13.5" thickBot="1">
      <c r="B36" s="276"/>
      <c r="C36" s="116" t="s">
        <v>43</v>
      </c>
      <c r="D36" s="161"/>
      <c r="E36" s="162"/>
      <c r="F36" s="169"/>
      <c r="G36" s="162"/>
      <c r="H36" s="179">
        <v>0.13</v>
      </c>
      <c r="I36" s="268"/>
      <c r="J36" s="265"/>
      <c r="K36" s="265"/>
      <c r="L36" s="283"/>
    </row>
    <row r="37" spans="2:12" s="10" customFormat="1" ht="13.5" thickBot="1">
      <c r="B37" s="277"/>
      <c r="C37" s="52" t="s">
        <v>56</v>
      </c>
      <c r="D37" s="139"/>
      <c r="E37" s="140"/>
      <c r="F37" s="170"/>
      <c r="G37" s="140"/>
      <c r="H37" s="130">
        <f>SUM(H27:H36)</f>
        <v>1.6348117699392062</v>
      </c>
      <c r="I37" s="79">
        <f>1/H37</f>
        <v>0.6116912163148832</v>
      </c>
      <c r="J37" s="117">
        <f>C5</f>
        <v>160</v>
      </c>
      <c r="K37" s="117">
        <v>0.5</v>
      </c>
      <c r="L37" s="80">
        <f>J37*I37*K37</f>
        <v>48.93529730519066</v>
      </c>
    </row>
    <row r="38" spans="2:12" ht="13.5" customHeight="1">
      <c r="B38" s="275" t="s">
        <v>57</v>
      </c>
      <c r="C38" s="114" t="s">
        <v>42</v>
      </c>
      <c r="D38" s="159"/>
      <c r="E38" s="160"/>
      <c r="F38" s="167"/>
      <c r="G38" s="160"/>
      <c r="H38" s="178">
        <v>0.13</v>
      </c>
      <c r="I38" s="266"/>
      <c r="J38" s="263"/>
      <c r="K38" s="263"/>
      <c r="L38" s="281"/>
    </row>
    <row r="39" spans="2:12" ht="12.75">
      <c r="B39" s="276"/>
      <c r="C39" s="115" t="s">
        <v>168</v>
      </c>
      <c r="D39" s="137">
        <v>0.02</v>
      </c>
      <c r="E39" s="138">
        <v>1800</v>
      </c>
      <c r="F39" s="168">
        <v>15</v>
      </c>
      <c r="G39" s="138">
        <v>0.87</v>
      </c>
      <c r="H39" s="129">
        <f aca="true" t="shared" si="2" ref="H39:H46">IF(AND(D39&gt;0,G39&gt;0),D39/G39,0)</f>
        <v>0.022988505747126436</v>
      </c>
      <c r="I39" s="267"/>
      <c r="J39" s="264"/>
      <c r="K39" s="264"/>
      <c r="L39" s="282"/>
    </row>
    <row r="40" spans="2:12" ht="12.75">
      <c r="B40" s="276"/>
      <c r="C40" s="115" t="s">
        <v>169</v>
      </c>
      <c r="D40" s="137">
        <v>0.12</v>
      </c>
      <c r="E40" s="138">
        <v>2400</v>
      </c>
      <c r="F40" s="168">
        <v>70</v>
      </c>
      <c r="G40" s="138">
        <v>2.1</v>
      </c>
      <c r="H40" s="129">
        <f t="shared" si="2"/>
        <v>0.05714285714285714</v>
      </c>
      <c r="I40" s="267"/>
      <c r="J40" s="264"/>
      <c r="K40" s="264"/>
      <c r="L40" s="282"/>
    </row>
    <row r="41" spans="2:12" ht="12.75">
      <c r="B41" s="276"/>
      <c r="C41" s="115" t="s">
        <v>170</v>
      </c>
      <c r="D41" s="137">
        <v>0.1</v>
      </c>
      <c r="E41" s="138">
        <v>100</v>
      </c>
      <c r="F41" s="168">
        <v>10000</v>
      </c>
      <c r="G41" s="138">
        <v>0.052</v>
      </c>
      <c r="H41" s="129">
        <f t="shared" si="2"/>
        <v>1.9230769230769234</v>
      </c>
      <c r="I41" s="267"/>
      <c r="J41" s="264"/>
      <c r="K41" s="264"/>
      <c r="L41" s="282"/>
    </row>
    <row r="42" spans="2:12" ht="12.75">
      <c r="B42" s="276"/>
      <c r="C42" s="115"/>
      <c r="D42" s="137"/>
      <c r="E42" s="138"/>
      <c r="F42" s="168"/>
      <c r="G42" s="138"/>
      <c r="H42" s="129">
        <f t="shared" si="2"/>
        <v>0</v>
      </c>
      <c r="I42" s="267"/>
      <c r="J42" s="264"/>
      <c r="K42" s="264"/>
      <c r="L42" s="282"/>
    </row>
    <row r="43" spans="2:12" ht="12.75">
      <c r="B43" s="276"/>
      <c r="C43" s="115"/>
      <c r="D43" s="137"/>
      <c r="E43" s="138"/>
      <c r="F43" s="168"/>
      <c r="G43" s="138"/>
      <c r="H43" s="129">
        <f t="shared" si="2"/>
        <v>0</v>
      </c>
      <c r="I43" s="267"/>
      <c r="J43" s="264"/>
      <c r="K43" s="264"/>
      <c r="L43" s="282"/>
    </row>
    <row r="44" spans="2:12" ht="12.75">
      <c r="B44" s="276"/>
      <c r="C44" s="115"/>
      <c r="D44" s="137"/>
      <c r="E44" s="138"/>
      <c r="F44" s="168"/>
      <c r="G44" s="138"/>
      <c r="H44" s="129">
        <f t="shared" si="2"/>
        <v>0</v>
      </c>
      <c r="I44" s="267"/>
      <c r="J44" s="264"/>
      <c r="K44" s="264"/>
      <c r="L44" s="282"/>
    </row>
    <row r="45" spans="2:12" ht="12.75">
      <c r="B45" s="276"/>
      <c r="C45" s="115"/>
      <c r="D45" s="137"/>
      <c r="E45" s="138"/>
      <c r="F45" s="168"/>
      <c r="G45" s="138"/>
      <c r="H45" s="129">
        <f t="shared" si="2"/>
        <v>0</v>
      </c>
      <c r="I45" s="267"/>
      <c r="J45" s="264"/>
      <c r="K45" s="264"/>
      <c r="L45" s="282"/>
    </row>
    <row r="46" spans="2:12" ht="12.75">
      <c r="B46" s="276"/>
      <c r="C46" s="115"/>
      <c r="D46" s="137"/>
      <c r="E46" s="138"/>
      <c r="F46" s="168"/>
      <c r="G46" s="138"/>
      <c r="H46" s="129">
        <f t="shared" si="2"/>
        <v>0</v>
      </c>
      <c r="I46" s="267"/>
      <c r="J46" s="264"/>
      <c r="K46" s="264"/>
      <c r="L46" s="282"/>
    </row>
    <row r="47" spans="2:12" ht="13.5" thickBot="1">
      <c r="B47" s="276"/>
      <c r="C47" s="116" t="s">
        <v>43</v>
      </c>
      <c r="D47" s="161"/>
      <c r="E47" s="162"/>
      <c r="F47" s="169"/>
      <c r="G47" s="162"/>
      <c r="H47" s="179">
        <v>0.04</v>
      </c>
      <c r="I47" s="268"/>
      <c r="J47" s="265"/>
      <c r="K47" s="265"/>
      <c r="L47" s="283"/>
    </row>
    <row r="48" spans="2:12" s="10" customFormat="1" ht="13.5" thickBot="1">
      <c r="B48" s="277"/>
      <c r="C48" s="52" t="s">
        <v>56</v>
      </c>
      <c r="D48" s="9"/>
      <c r="E48" s="34"/>
      <c r="F48" s="170"/>
      <c r="G48" s="34"/>
      <c r="H48" s="130">
        <f>SUM(H38:H47)</f>
        <v>2.173208285966907</v>
      </c>
      <c r="I48" s="79">
        <f>1/H48</f>
        <v>0.4601491750502316</v>
      </c>
      <c r="J48" s="117">
        <f>C5</f>
        <v>160</v>
      </c>
      <c r="K48" s="117">
        <v>0.8</v>
      </c>
      <c r="L48" s="80">
        <f>J48*I48*K48</f>
        <v>58.899094406429654</v>
      </c>
    </row>
    <row r="49" spans="2:12" ht="56.25" customHeight="1" thickBot="1">
      <c r="B49" s="180" t="s">
        <v>65</v>
      </c>
      <c r="C49" s="18"/>
      <c r="D49" s="8"/>
      <c r="E49" s="8"/>
      <c r="F49" s="171"/>
      <c r="G49" s="8"/>
      <c r="H49" s="131"/>
      <c r="I49" s="117">
        <v>2.8</v>
      </c>
      <c r="J49" s="117">
        <f>C7</f>
        <v>62.080000000000005</v>
      </c>
      <c r="K49" s="118">
        <v>1</v>
      </c>
      <c r="L49" s="80">
        <f>K49*J49*I49</f>
        <v>173.824</v>
      </c>
    </row>
    <row r="50" spans="2:12" ht="13.5" thickBot="1">
      <c r="B50" s="82"/>
      <c r="C50" s="83"/>
      <c r="D50" s="83"/>
      <c r="E50" s="83"/>
      <c r="F50" s="172"/>
      <c r="G50" s="83"/>
      <c r="H50" s="132"/>
      <c r="I50" s="83"/>
      <c r="J50" s="83"/>
      <c r="K50" s="84"/>
      <c r="L50" s="81"/>
    </row>
    <row r="51" spans="1:12" s="87" customFormat="1" ht="13.5" thickBot="1">
      <c r="A51" s="85"/>
      <c r="B51" s="86"/>
      <c r="F51" s="173"/>
      <c r="H51" s="133"/>
      <c r="K51" s="88" t="s">
        <v>66</v>
      </c>
      <c r="L51" s="80">
        <f>SUM(L16:L49)</f>
        <v>624.4070398781096</v>
      </c>
    </row>
    <row r="52" spans="2:12" ht="13.5" thickBot="1">
      <c r="B52" s="89"/>
      <c r="C52" s="45"/>
      <c r="D52" s="45"/>
      <c r="E52" s="45"/>
      <c r="F52" s="174"/>
      <c r="G52" s="45"/>
      <c r="H52" s="134"/>
      <c r="I52" s="45"/>
      <c r="J52" s="45"/>
      <c r="K52" s="90"/>
      <c r="L52" s="78"/>
    </row>
    <row r="53" ht="13.5" thickBot="1"/>
    <row r="54" spans="1:9" s="23" customFormat="1" ht="13.5" thickBot="1">
      <c r="A54" s="22"/>
      <c r="D54" s="48" t="s">
        <v>69</v>
      </c>
      <c r="E54" s="91">
        <f>SUM(J26:J49)</f>
        <v>992</v>
      </c>
      <c r="F54" s="135" t="s">
        <v>75</v>
      </c>
      <c r="I54" s="22"/>
    </row>
    <row r="55" spans="5:7" ht="12.75">
      <c r="E55" s="60"/>
      <c r="F55" s="175"/>
      <c r="G55" s="60"/>
    </row>
    <row r="56" spans="5:7" ht="13.5" thickBot="1">
      <c r="E56" s="60"/>
      <c r="F56" s="175"/>
      <c r="G56" s="60"/>
    </row>
    <row r="57" spans="1:11" s="23" customFormat="1" ht="13.5" thickBot="1">
      <c r="A57" s="22"/>
      <c r="B57" s="278" t="s">
        <v>77</v>
      </c>
      <c r="C57" s="279"/>
      <c r="D57" s="279"/>
      <c r="E57" s="279"/>
      <c r="F57" s="279"/>
      <c r="G57" s="279"/>
      <c r="H57" s="279"/>
      <c r="I57" s="279"/>
      <c r="J57" s="280"/>
      <c r="K57" s="22"/>
    </row>
    <row r="58" spans="2:10" ht="12.75">
      <c r="B58" s="92"/>
      <c r="C58" s="83"/>
      <c r="D58" s="83"/>
      <c r="E58" s="93"/>
      <c r="F58" s="176"/>
      <c r="G58" s="93"/>
      <c r="H58" s="132"/>
      <c r="I58" s="83"/>
      <c r="J58" s="94"/>
    </row>
    <row r="59" spans="2:10" ht="12.75">
      <c r="B59" s="95" t="s">
        <v>86</v>
      </c>
      <c r="C59" s="40"/>
      <c r="D59" s="96"/>
      <c r="E59" s="58"/>
      <c r="F59" s="177"/>
      <c r="G59" s="58"/>
      <c r="H59" s="136"/>
      <c r="I59" s="40"/>
      <c r="J59" s="97"/>
    </row>
    <row r="60" spans="2:10" ht="12.75">
      <c r="B60" s="95"/>
      <c r="C60" s="40"/>
      <c r="D60" s="96"/>
      <c r="E60" s="58"/>
      <c r="F60" s="177"/>
      <c r="G60" s="58"/>
      <c r="H60" s="136"/>
      <c r="I60" s="40"/>
      <c r="J60" s="97"/>
    </row>
    <row r="61" spans="2:11" ht="12.75">
      <c r="B61" s="95"/>
      <c r="C61" s="40"/>
      <c r="D61" s="96" t="s">
        <v>70</v>
      </c>
      <c r="E61" s="98">
        <f>0.8*C3</f>
        <v>1536</v>
      </c>
      <c r="F61" s="136" t="s">
        <v>74</v>
      </c>
      <c r="G61" s="40"/>
      <c r="H61" s="40"/>
      <c r="I61" s="21"/>
      <c r="J61" s="97"/>
      <c r="K61" s="3"/>
    </row>
    <row r="62" spans="2:11" ht="12.75">
      <c r="B62" s="95"/>
      <c r="C62" s="40"/>
      <c r="D62" s="96" t="s">
        <v>73</v>
      </c>
      <c r="E62" s="99">
        <f>IF(C7&gt;0,'BİNA BİLGİLERİ'!C12,0)</f>
        <v>1</v>
      </c>
      <c r="F62" s="136" t="s">
        <v>114</v>
      </c>
      <c r="G62" s="40"/>
      <c r="H62" s="40"/>
      <c r="I62" s="21"/>
      <c r="J62" s="97"/>
      <c r="K62" s="3"/>
    </row>
    <row r="63" spans="2:11" ht="13.5" thickBot="1">
      <c r="B63" s="95"/>
      <c r="C63" s="40"/>
      <c r="D63" s="40"/>
      <c r="E63" s="58"/>
      <c r="F63" s="136"/>
      <c r="G63" s="40"/>
      <c r="H63" s="40"/>
      <c r="I63" s="21"/>
      <c r="J63" s="97"/>
      <c r="K63" s="3"/>
    </row>
    <row r="64" spans="2:11" ht="13.5" thickBot="1">
      <c r="B64" s="86"/>
      <c r="C64" s="87"/>
      <c r="D64" s="88" t="s">
        <v>71</v>
      </c>
      <c r="E64" s="91">
        <f>0.33*E62*E61</f>
        <v>506.88</v>
      </c>
      <c r="F64" s="133" t="s">
        <v>76</v>
      </c>
      <c r="G64" s="40"/>
      <c r="H64" s="40"/>
      <c r="I64" s="21"/>
      <c r="J64" s="97"/>
      <c r="K64" s="3"/>
    </row>
    <row r="65" spans="2:11" ht="13.5" thickBot="1">
      <c r="B65" s="89"/>
      <c r="C65" s="45"/>
      <c r="D65" s="45"/>
      <c r="E65" s="100"/>
      <c r="F65" s="134"/>
      <c r="G65" s="45"/>
      <c r="H65" s="45"/>
      <c r="I65" s="90"/>
      <c r="J65" s="101"/>
      <c r="K65" s="3"/>
    </row>
    <row r="66" spans="1:9" s="40" customFormat="1" ht="12.75">
      <c r="A66" s="21"/>
      <c r="E66" s="58"/>
      <c r="F66" s="136"/>
      <c r="I66" s="21"/>
    </row>
    <row r="67" spans="2:11" ht="13.5" thickBot="1">
      <c r="B67" s="40"/>
      <c r="C67" s="40"/>
      <c r="D67" s="40"/>
      <c r="E67" s="100"/>
      <c r="F67" s="136"/>
      <c r="G67" s="40"/>
      <c r="H67" s="40"/>
      <c r="I67" s="10"/>
      <c r="K67" s="3"/>
    </row>
    <row r="68" spans="1:9" s="23" customFormat="1" ht="13.5" thickBot="1">
      <c r="A68" s="22"/>
      <c r="D68" s="48" t="s">
        <v>72</v>
      </c>
      <c r="E68" s="102">
        <f>L51+E64</f>
        <v>1131.2870398781097</v>
      </c>
      <c r="F68" s="135" t="s">
        <v>76</v>
      </c>
      <c r="I68" s="22"/>
    </row>
  </sheetData>
  <sheetProtection password="A785" sheet="1" objects="1" scenarios="1"/>
  <mergeCells count="18">
    <mergeCell ref="B57:J57"/>
    <mergeCell ref="L16:L25"/>
    <mergeCell ref="K27:K36"/>
    <mergeCell ref="L27:L36"/>
    <mergeCell ref="L38:L47"/>
    <mergeCell ref="B38:B48"/>
    <mergeCell ref="I16:I25"/>
    <mergeCell ref="J16:J25"/>
    <mergeCell ref="I38:I47"/>
    <mergeCell ref="K16:K25"/>
    <mergeCell ref="B2:C2"/>
    <mergeCell ref="B13:C15"/>
    <mergeCell ref="B16:B26"/>
    <mergeCell ref="B27:B37"/>
    <mergeCell ref="J38:J47"/>
    <mergeCell ref="I27:I36"/>
    <mergeCell ref="J27:J36"/>
    <mergeCell ref="K38:K47"/>
  </mergeCells>
  <printOptions/>
  <pageMargins left="0.75" right="0.75" top="1" bottom="1" header="0.5" footer="0.5"/>
  <pageSetup fitToHeight="1" fitToWidth="1" horizontalDpi="600" verticalDpi="600" orientation="portrait" paperSize="9" scale="60" r:id="rId3"/>
  <legacyDrawing r:id="rId2"/>
  <oleObjects>
    <oleObject progId="Equation.3" shapeId="185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4:U46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10" customWidth="1"/>
    <col min="2" max="2" width="33.8515625" style="3" customWidth="1"/>
    <col min="3" max="3" width="15.7109375" style="3" customWidth="1"/>
    <col min="4" max="6" width="9.140625" style="3" customWidth="1"/>
    <col min="7" max="7" width="13.140625" style="3" customWidth="1"/>
    <col min="8" max="8" width="9.140625" style="3" customWidth="1"/>
    <col min="9" max="9" width="10.140625" style="3" customWidth="1"/>
    <col min="10" max="10" width="10.8515625" style="3" customWidth="1"/>
    <col min="11" max="11" width="13.57421875" style="3" customWidth="1"/>
    <col min="12" max="15" width="10.28125" style="3" customWidth="1"/>
    <col min="16" max="16" width="12.140625" style="3" customWidth="1"/>
    <col min="17" max="18" width="9.140625" style="3" customWidth="1"/>
    <col min="19" max="19" width="11.421875" style="3" customWidth="1"/>
    <col min="20" max="20" width="16.57421875" style="3" customWidth="1"/>
    <col min="21" max="16384" width="9.140625" style="3" customWidth="1"/>
  </cols>
  <sheetData>
    <row r="3" ht="13.5" thickBot="1"/>
    <row r="4" spans="2:4" ht="12.75">
      <c r="B4" s="11" t="s">
        <v>87</v>
      </c>
      <c r="C4" s="12">
        <f>'BİNA BİLGİLERİ'!C8</f>
        <v>19</v>
      </c>
      <c r="D4" s="3" t="s">
        <v>101</v>
      </c>
    </row>
    <row r="5" spans="2:4" ht="12.75">
      <c r="B5" s="13" t="s">
        <v>88</v>
      </c>
      <c r="C5" s="14">
        <f>'BİNANIN ÖZGÜL ISI KAYBI'!C3</f>
        <v>1920</v>
      </c>
      <c r="D5" s="3" t="s">
        <v>100</v>
      </c>
    </row>
    <row r="6" spans="2:4" ht="12.75">
      <c r="B6" s="13" t="s">
        <v>115</v>
      </c>
      <c r="C6" s="14">
        <f>'BİNANIN ÖZGÜL ISI KAYBI'!C4</f>
        <v>614.4</v>
      </c>
      <c r="D6" s="3" t="s">
        <v>98</v>
      </c>
    </row>
    <row r="7" spans="2:4" ht="12.75">
      <c r="B7" s="13" t="s">
        <v>96</v>
      </c>
      <c r="C7" s="14">
        <f>'BİNA BİLGİLERİ'!C10</f>
        <v>5</v>
      </c>
      <c r="D7" s="3" t="s">
        <v>97</v>
      </c>
    </row>
    <row r="8" spans="2:4" ht="12.75">
      <c r="B8" s="13" t="s">
        <v>89</v>
      </c>
      <c r="C8" s="14">
        <f>'BİNANIN ÖZGÜL ISI KAYBI'!E54</f>
        <v>992</v>
      </c>
      <c r="D8" s="3" t="s">
        <v>98</v>
      </c>
    </row>
    <row r="9" spans="2:4" ht="13.5" thickBot="1">
      <c r="B9" s="15" t="s">
        <v>90</v>
      </c>
      <c r="C9" s="16">
        <f>'BİNANIN ÖZGÜL ISI KAYBI'!E68</f>
        <v>1131.2870398781097</v>
      </c>
      <c r="D9" s="3" t="s">
        <v>99</v>
      </c>
    </row>
    <row r="10" ht="15">
      <c r="F10" s="17"/>
    </row>
    <row r="11" ht="13.5" thickBot="1"/>
    <row r="12" spans="2:3" ht="13.5" thickBot="1">
      <c r="B12" s="257" t="s">
        <v>19</v>
      </c>
      <c r="C12" s="251"/>
    </row>
    <row r="13" spans="2:4" ht="12.75">
      <c r="B13" s="1" t="s">
        <v>20</v>
      </c>
      <c r="C13" s="1">
        <f>'BİNA BİLGİLERİ'!G5</f>
        <v>16.8</v>
      </c>
      <c r="D13" s="3" t="s">
        <v>98</v>
      </c>
    </row>
    <row r="14" spans="2:4" ht="12.75">
      <c r="B14" s="7" t="s">
        <v>21</v>
      </c>
      <c r="C14" s="7">
        <f>'BİNA BİLGİLERİ'!G6</f>
        <v>17.44</v>
      </c>
      <c r="D14" s="3" t="s">
        <v>98</v>
      </c>
    </row>
    <row r="15" spans="2:4" ht="12.75">
      <c r="B15" s="7" t="s">
        <v>22</v>
      </c>
      <c r="C15" s="7">
        <f>'BİNA BİLGİLERİ'!G7</f>
        <v>17.44</v>
      </c>
      <c r="D15" s="3" t="s">
        <v>98</v>
      </c>
    </row>
    <row r="16" spans="2:4" ht="13.5" thickBot="1">
      <c r="B16" s="2" t="s">
        <v>23</v>
      </c>
      <c r="C16" s="2">
        <f>'BİNA BİLGİLERİ'!G8</f>
        <v>10.4</v>
      </c>
      <c r="D16" s="3" t="s">
        <v>98</v>
      </c>
    </row>
    <row r="17" ht="13.5" thickBot="1"/>
    <row r="18" spans="2:3" ht="13.5" thickBot="1">
      <c r="B18" s="257" t="s">
        <v>24</v>
      </c>
      <c r="C18" s="251"/>
    </row>
    <row r="19" spans="2:3" ht="12.75">
      <c r="B19" s="1" t="s">
        <v>25</v>
      </c>
      <c r="C19" s="19">
        <f>'BİNA BİLGİLERİ'!G11</f>
        <v>0.6</v>
      </c>
    </row>
    <row r="20" spans="2:4" ht="13.5" thickBot="1">
      <c r="B20" s="2" t="s">
        <v>26</v>
      </c>
      <c r="C20" s="20">
        <f>'BİNA BİLGİLERİ'!G12</f>
        <v>0.6</v>
      </c>
      <c r="D20" s="3" t="s">
        <v>67</v>
      </c>
    </row>
    <row r="21" spans="2:3" ht="12.75">
      <c r="B21" s="21"/>
      <c r="C21" s="21"/>
    </row>
    <row r="22" spans="2:3" ht="12.75">
      <c r="B22" s="21"/>
      <c r="C22" s="21"/>
    </row>
    <row r="23" ht="13.5" thickBot="1"/>
    <row r="24" spans="1:20" s="51" customFormat="1" ht="21" customHeight="1" thickBot="1">
      <c r="A24" s="50"/>
      <c r="B24" s="290" t="s">
        <v>102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2"/>
    </row>
    <row r="25" spans="2:20" ht="39" thickBot="1">
      <c r="B25" s="24" t="s">
        <v>0</v>
      </c>
      <c r="C25" s="284" t="s">
        <v>1</v>
      </c>
      <c r="D25" s="285"/>
      <c r="E25" s="285"/>
      <c r="F25" s="286"/>
      <c r="G25" s="25" t="s">
        <v>18</v>
      </c>
      <c r="H25" s="26" t="s">
        <v>27</v>
      </c>
      <c r="I25" s="26" t="s">
        <v>28</v>
      </c>
      <c r="J25" s="26" t="s">
        <v>29</v>
      </c>
      <c r="K25" s="26" t="s">
        <v>30</v>
      </c>
      <c r="L25" s="287" t="s">
        <v>91</v>
      </c>
      <c r="M25" s="288"/>
      <c r="N25" s="288"/>
      <c r="O25" s="289"/>
      <c r="P25" s="26" t="s">
        <v>31</v>
      </c>
      <c r="Q25" s="26" t="s">
        <v>32</v>
      </c>
      <c r="R25" s="1" t="s">
        <v>33</v>
      </c>
      <c r="S25" s="26" t="s">
        <v>34</v>
      </c>
      <c r="T25" s="26" t="s">
        <v>35</v>
      </c>
    </row>
    <row r="26" spans="2:20" ht="26.25" thickBot="1">
      <c r="B26" s="27"/>
      <c r="C26" s="28" t="s">
        <v>2</v>
      </c>
      <c r="D26" s="29" t="s">
        <v>3</v>
      </c>
      <c r="E26" s="29" t="s">
        <v>4</v>
      </c>
      <c r="F26" s="20" t="s">
        <v>5</v>
      </c>
      <c r="G26" s="30" t="s">
        <v>92</v>
      </c>
      <c r="H26" s="31" t="s">
        <v>93</v>
      </c>
      <c r="I26" s="31" t="s">
        <v>94</v>
      </c>
      <c r="J26" s="31" t="s">
        <v>95</v>
      </c>
      <c r="K26" s="31"/>
      <c r="L26" s="32" t="s">
        <v>2</v>
      </c>
      <c r="M26" s="33" t="s">
        <v>3</v>
      </c>
      <c r="N26" s="33" t="s">
        <v>4</v>
      </c>
      <c r="O26" s="34" t="s">
        <v>5</v>
      </c>
      <c r="P26" s="31"/>
      <c r="Q26" s="31"/>
      <c r="R26" s="2"/>
      <c r="S26" s="31"/>
      <c r="T26" s="31"/>
    </row>
    <row r="27" spans="2:20" ht="12.75">
      <c r="B27" s="1" t="s">
        <v>6</v>
      </c>
      <c r="C27" s="35">
        <v>72</v>
      </c>
      <c r="D27" s="36">
        <v>26</v>
      </c>
      <c r="E27" s="36">
        <v>43</v>
      </c>
      <c r="F27" s="37">
        <f>E27</f>
        <v>43</v>
      </c>
      <c r="G27" s="1">
        <v>8</v>
      </c>
      <c r="H27" s="4"/>
      <c r="I27" s="1">
        <f>$C$4-G27</f>
        <v>11</v>
      </c>
      <c r="J27" s="1">
        <f>IF(I27&gt;0,$C$9*I27,0)</f>
        <v>12444.157438659207</v>
      </c>
      <c r="K27" s="1"/>
      <c r="L27" s="38">
        <f>$C$19*$C$20*C27*$C$14</f>
        <v>452.0448</v>
      </c>
      <c r="M27" s="39">
        <f>$C$19*$C$20*D27*$C$13</f>
        <v>157.248</v>
      </c>
      <c r="N27" s="39">
        <f>$C$19*$C$20*E27*$C$16</f>
        <v>160.992</v>
      </c>
      <c r="O27" s="40">
        <f>$C$19*$C$20*F27*$C$15</f>
        <v>269.9712</v>
      </c>
      <c r="P27" s="4">
        <f>L27+M27+N27+O27</f>
        <v>1040.2559999999999</v>
      </c>
      <c r="Q27" s="4">
        <f>P27+$K$32</f>
        <v>4112.255999999999</v>
      </c>
      <c r="R27" s="1">
        <f>IF(I27&gt;0,Q27/J27,0)</f>
        <v>0.3304567641698909</v>
      </c>
      <c r="S27" s="1">
        <f>IF(I27&gt;0,(1-EXP(-1/R27)),0)</f>
        <v>0.9514962654425678</v>
      </c>
      <c r="T27" s="4">
        <f>(J27-Q27*S27)*86400*30/1000</f>
        <v>22113288.261803154</v>
      </c>
    </row>
    <row r="28" spans="2:20" ht="12.75">
      <c r="B28" s="7" t="s">
        <v>7</v>
      </c>
      <c r="C28" s="35">
        <v>84</v>
      </c>
      <c r="D28" s="36">
        <v>37</v>
      </c>
      <c r="E28" s="36">
        <v>57</v>
      </c>
      <c r="F28" s="37">
        <f aca="true" t="shared" si="0" ref="F28:F38">E28</f>
        <v>57</v>
      </c>
      <c r="G28" s="7">
        <v>9.3</v>
      </c>
      <c r="H28" s="5"/>
      <c r="I28" s="7">
        <f aca="true" t="shared" si="1" ref="I28:I38">$C$4-G28</f>
        <v>9.7</v>
      </c>
      <c r="J28" s="7">
        <f aca="true" t="shared" si="2" ref="J28:J38">IF(I28&gt;0,$C$9*I28,0)</f>
        <v>10973.484286817664</v>
      </c>
      <c r="K28" s="7"/>
      <c r="L28" s="41">
        <f aca="true" t="shared" si="3" ref="L28:L38">$C$19*$C$20*C28*$C$14</f>
        <v>527.3856000000001</v>
      </c>
      <c r="M28" s="42">
        <f aca="true" t="shared" si="4" ref="M28:M38">$C$19*$C$20*D28*$C$13</f>
        <v>223.776</v>
      </c>
      <c r="N28" s="42">
        <f aca="true" t="shared" si="5" ref="N28:N38">$C$19*$C$20*E28*$C$16</f>
        <v>213.40800000000002</v>
      </c>
      <c r="O28" s="40">
        <f aca="true" t="shared" si="6" ref="O28:O38">$C$19*$C$20*F28*$C$15</f>
        <v>357.8688</v>
      </c>
      <c r="P28" s="5">
        <f aca="true" t="shared" si="7" ref="P28:P38">L28+M28+N28+O28</f>
        <v>1322.4384000000002</v>
      </c>
      <c r="Q28" s="5">
        <f aca="true" t="shared" si="8" ref="Q28:Q38">P28+$K$32</f>
        <v>4394.4384</v>
      </c>
      <c r="R28" s="7">
        <f aca="true" t="shared" si="9" ref="R28:R38">IF(I28&gt;0,Q28/J28,0)</f>
        <v>0.40045971590618623</v>
      </c>
      <c r="S28" s="7">
        <f aca="true" t="shared" si="10" ref="S28:S38">IF(I28&gt;0,(1-EXP(-1/R28)),0)</f>
        <v>0.9176790851321409</v>
      </c>
      <c r="T28" s="5">
        <f aca="true" t="shared" si="11" ref="T28:T38">(J28-Q28*S28)*86400*30/1000</f>
        <v>17990553.797604013</v>
      </c>
    </row>
    <row r="29" spans="2:20" ht="12.75">
      <c r="B29" s="7" t="s">
        <v>8</v>
      </c>
      <c r="C29" s="35">
        <v>95</v>
      </c>
      <c r="D29" s="36">
        <v>52</v>
      </c>
      <c r="E29" s="36">
        <v>77</v>
      </c>
      <c r="F29" s="37">
        <f t="shared" si="0"/>
        <v>77</v>
      </c>
      <c r="G29" s="7">
        <v>11.5</v>
      </c>
      <c r="H29" s="5"/>
      <c r="I29" s="7">
        <f t="shared" si="1"/>
        <v>7.5</v>
      </c>
      <c r="J29" s="7">
        <f t="shared" si="2"/>
        <v>8484.652799085823</v>
      </c>
      <c r="K29" s="7"/>
      <c r="L29" s="41">
        <f t="shared" si="3"/>
        <v>596.448</v>
      </c>
      <c r="M29" s="42">
        <f t="shared" si="4"/>
        <v>314.496</v>
      </c>
      <c r="N29" s="42">
        <f t="shared" si="5"/>
        <v>288.288</v>
      </c>
      <c r="O29" s="40">
        <f t="shared" si="6"/>
        <v>483.4368</v>
      </c>
      <c r="P29" s="5">
        <f t="shared" si="7"/>
        <v>1682.6688</v>
      </c>
      <c r="Q29" s="5">
        <f t="shared" si="8"/>
        <v>4754.6687999999995</v>
      </c>
      <c r="R29" s="7">
        <f t="shared" si="9"/>
        <v>0.5603846041304472</v>
      </c>
      <c r="S29" s="7">
        <f t="shared" si="10"/>
        <v>0.8321171243053564</v>
      </c>
      <c r="T29" s="5">
        <f t="shared" si="11"/>
        <v>11737124.13077246</v>
      </c>
    </row>
    <row r="30" spans="2:20" ht="12.75">
      <c r="B30" s="7" t="s">
        <v>9</v>
      </c>
      <c r="C30" s="35">
        <v>83</v>
      </c>
      <c r="D30" s="36">
        <v>66</v>
      </c>
      <c r="E30" s="36">
        <v>90</v>
      </c>
      <c r="F30" s="37">
        <f t="shared" si="0"/>
        <v>90</v>
      </c>
      <c r="G30" s="7">
        <v>15.7</v>
      </c>
      <c r="H30" s="5"/>
      <c r="I30" s="7">
        <f t="shared" si="1"/>
        <v>3.3000000000000007</v>
      </c>
      <c r="J30" s="7">
        <f t="shared" si="2"/>
        <v>3733.247231597763</v>
      </c>
      <c r="K30" s="7"/>
      <c r="L30" s="41">
        <f t="shared" si="3"/>
        <v>521.1072</v>
      </c>
      <c r="M30" s="42">
        <f t="shared" si="4"/>
        <v>399.168</v>
      </c>
      <c r="N30" s="42">
        <f t="shared" si="5"/>
        <v>336.96</v>
      </c>
      <c r="O30" s="40">
        <f t="shared" si="6"/>
        <v>565.056</v>
      </c>
      <c r="P30" s="5">
        <f t="shared" si="7"/>
        <v>1822.2912000000001</v>
      </c>
      <c r="Q30" s="5">
        <f t="shared" si="8"/>
        <v>4894.2912</v>
      </c>
      <c r="R30" s="7">
        <f t="shared" si="9"/>
        <v>1.3110010927150224</v>
      </c>
      <c r="S30" s="7">
        <f t="shared" si="10"/>
        <v>0.5336299544017526</v>
      </c>
      <c r="T30" s="5">
        <f t="shared" si="11"/>
        <v>2906945.7337197424</v>
      </c>
    </row>
    <row r="31" spans="2:20" ht="12.75">
      <c r="B31" s="7" t="s">
        <v>10</v>
      </c>
      <c r="C31" s="35">
        <v>92</v>
      </c>
      <c r="D31" s="36">
        <v>79</v>
      </c>
      <c r="E31" s="36">
        <v>114</v>
      </c>
      <c r="F31" s="37">
        <f t="shared" si="0"/>
        <v>114</v>
      </c>
      <c r="G31" s="7">
        <v>20.6</v>
      </c>
      <c r="H31" s="5"/>
      <c r="I31" s="7">
        <f t="shared" si="1"/>
        <v>-1.6000000000000014</v>
      </c>
      <c r="J31" s="7">
        <f t="shared" si="2"/>
        <v>0</v>
      </c>
      <c r="K31" s="7"/>
      <c r="L31" s="41">
        <f t="shared" si="3"/>
        <v>577.6128</v>
      </c>
      <c r="M31" s="42">
        <f t="shared" si="4"/>
        <v>477.792</v>
      </c>
      <c r="N31" s="42">
        <f t="shared" si="5"/>
        <v>426.81600000000003</v>
      </c>
      <c r="O31" s="40">
        <f t="shared" si="6"/>
        <v>715.7376</v>
      </c>
      <c r="P31" s="5">
        <f t="shared" si="7"/>
        <v>2197.9584</v>
      </c>
      <c r="Q31" s="5">
        <f t="shared" si="8"/>
        <v>5269.9583999999995</v>
      </c>
      <c r="R31" s="7">
        <f t="shared" si="9"/>
        <v>0</v>
      </c>
      <c r="S31" s="7">
        <f t="shared" si="10"/>
        <v>0</v>
      </c>
      <c r="T31" s="5">
        <f t="shared" si="11"/>
        <v>0</v>
      </c>
    </row>
    <row r="32" spans="2:20" ht="12.75">
      <c r="B32" s="7" t="s">
        <v>11</v>
      </c>
      <c r="C32" s="35">
        <v>95</v>
      </c>
      <c r="D32" s="36">
        <v>83</v>
      </c>
      <c r="E32" s="36">
        <v>122</v>
      </c>
      <c r="F32" s="37">
        <f t="shared" si="0"/>
        <v>122</v>
      </c>
      <c r="G32" s="7">
        <v>25.4</v>
      </c>
      <c r="H32" s="5"/>
      <c r="I32" s="7">
        <f t="shared" si="1"/>
        <v>-6.399999999999999</v>
      </c>
      <c r="J32" s="7">
        <f t="shared" si="2"/>
        <v>0</v>
      </c>
      <c r="K32" s="7">
        <f>C6*C7</f>
        <v>3072</v>
      </c>
      <c r="L32" s="41">
        <f t="shared" si="3"/>
        <v>596.448</v>
      </c>
      <c r="M32" s="42">
        <f t="shared" si="4"/>
        <v>501.984</v>
      </c>
      <c r="N32" s="42">
        <f t="shared" si="5"/>
        <v>456.76800000000003</v>
      </c>
      <c r="O32" s="40">
        <f t="shared" si="6"/>
        <v>765.9648000000001</v>
      </c>
      <c r="P32" s="5">
        <f t="shared" si="7"/>
        <v>2321.1648</v>
      </c>
      <c r="Q32" s="5">
        <f t="shared" si="8"/>
        <v>5393.1648000000005</v>
      </c>
      <c r="R32" s="7">
        <f t="shared" si="9"/>
        <v>0</v>
      </c>
      <c r="S32" s="7">
        <f t="shared" si="10"/>
        <v>0</v>
      </c>
      <c r="T32" s="5">
        <f t="shared" si="11"/>
        <v>0</v>
      </c>
    </row>
    <row r="33" spans="2:20" ht="12.75">
      <c r="B33" s="7" t="s">
        <v>12</v>
      </c>
      <c r="C33" s="35">
        <v>93</v>
      </c>
      <c r="D33" s="36">
        <v>81</v>
      </c>
      <c r="E33" s="36">
        <v>118</v>
      </c>
      <c r="F33" s="37">
        <f t="shared" si="0"/>
        <v>118</v>
      </c>
      <c r="G33" s="7">
        <v>28</v>
      </c>
      <c r="H33" s="7">
        <f>C9</f>
        <v>1131.2870398781097</v>
      </c>
      <c r="I33" s="7">
        <f t="shared" si="1"/>
        <v>-9</v>
      </c>
      <c r="J33" s="7">
        <f t="shared" si="2"/>
        <v>0</v>
      </c>
      <c r="K33" s="7"/>
      <c r="L33" s="41">
        <f t="shared" si="3"/>
        <v>583.8912</v>
      </c>
      <c r="M33" s="42">
        <f t="shared" si="4"/>
        <v>489.88800000000003</v>
      </c>
      <c r="N33" s="42">
        <f t="shared" si="5"/>
        <v>441.792</v>
      </c>
      <c r="O33" s="40">
        <f t="shared" si="6"/>
        <v>740.8512</v>
      </c>
      <c r="P33" s="5">
        <f t="shared" si="7"/>
        <v>2256.4224</v>
      </c>
      <c r="Q33" s="5">
        <f t="shared" si="8"/>
        <v>5328.4223999999995</v>
      </c>
      <c r="R33" s="7">
        <f t="shared" si="9"/>
        <v>0</v>
      </c>
      <c r="S33" s="7">
        <f t="shared" si="10"/>
        <v>0</v>
      </c>
      <c r="T33" s="5">
        <f t="shared" si="11"/>
        <v>0</v>
      </c>
    </row>
    <row r="34" spans="2:20" ht="12.75">
      <c r="B34" s="7" t="s">
        <v>13</v>
      </c>
      <c r="C34" s="35">
        <v>93</v>
      </c>
      <c r="D34" s="36">
        <v>73</v>
      </c>
      <c r="E34" s="36">
        <v>106</v>
      </c>
      <c r="F34" s="37">
        <f t="shared" si="0"/>
        <v>106</v>
      </c>
      <c r="G34" s="7">
        <v>27.2</v>
      </c>
      <c r="H34" s="5"/>
      <c r="I34" s="7">
        <f t="shared" si="1"/>
        <v>-8.2</v>
      </c>
      <c r="J34" s="7">
        <f t="shared" si="2"/>
        <v>0</v>
      </c>
      <c r="K34" s="7"/>
      <c r="L34" s="41">
        <f t="shared" si="3"/>
        <v>583.8912</v>
      </c>
      <c r="M34" s="42">
        <f t="shared" si="4"/>
        <v>441.50399999999996</v>
      </c>
      <c r="N34" s="42">
        <f t="shared" si="5"/>
        <v>396.864</v>
      </c>
      <c r="O34" s="40">
        <f t="shared" si="6"/>
        <v>665.5104</v>
      </c>
      <c r="P34" s="5">
        <f t="shared" si="7"/>
        <v>2087.7696</v>
      </c>
      <c r="Q34" s="5">
        <f t="shared" si="8"/>
        <v>5159.7696</v>
      </c>
      <c r="R34" s="7">
        <f t="shared" si="9"/>
        <v>0</v>
      </c>
      <c r="S34" s="7">
        <f t="shared" si="10"/>
        <v>0</v>
      </c>
      <c r="T34" s="5">
        <f t="shared" si="11"/>
        <v>0</v>
      </c>
    </row>
    <row r="35" spans="2:20" ht="12.75">
      <c r="B35" s="7" t="s">
        <v>14</v>
      </c>
      <c r="C35" s="35">
        <v>89</v>
      </c>
      <c r="D35" s="36">
        <v>57</v>
      </c>
      <c r="E35" s="36">
        <v>81</v>
      </c>
      <c r="F35" s="37">
        <f t="shared" si="0"/>
        <v>81</v>
      </c>
      <c r="G35" s="7">
        <v>23.3</v>
      </c>
      <c r="H35" s="5"/>
      <c r="I35" s="7">
        <f t="shared" si="1"/>
        <v>-4.300000000000001</v>
      </c>
      <c r="J35" s="7">
        <f t="shared" si="2"/>
        <v>0</v>
      </c>
      <c r="K35" s="7"/>
      <c r="L35" s="41">
        <f t="shared" si="3"/>
        <v>558.7776</v>
      </c>
      <c r="M35" s="42">
        <f t="shared" si="4"/>
        <v>344.736</v>
      </c>
      <c r="N35" s="42">
        <f t="shared" si="5"/>
        <v>303.264</v>
      </c>
      <c r="O35" s="40">
        <f t="shared" si="6"/>
        <v>508.5504</v>
      </c>
      <c r="P35" s="5">
        <f t="shared" si="7"/>
        <v>1715.328</v>
      </c>
      <c r="Q35" s="5">
        <f t="shared" si="8"/>
        <v>4787.3279999999995</v>
      </c>
      <c r="R35" s="7">
        <f t="shared" si="9"/>
        <v>0</v>
      </c>
      <c r="S35" s="7">
        <f t="shared" si="10"/>
        <v>0</v>
      </c>
      <c r="T35" s="5">
        <f t="shared" si="11"/>
        <v>0</v>
      </c>
    </row>
    <row r="36" spans="2:20" ht="12.75">
      <c r="B36" s="7" t="s">
        <v>15</v>
      </c>
      <c r="C36" s="35">
        <v>82</v>
      </c>
      <c r="D36" s="36">
        <v>40</v>
      </c>
      <c r="E36" s="36">
        <v>59</v>
      </c>
      <c r="F36" s="37">
        <f t="shared" si="0"/>
        <v>59</v>
      </c>
      <c r="G36" s="7">
        <v>18.1</v>
      </c>
      <c r="H36" s="5"/>
      <c r="I36" s="7">
        <f t="shared" si="1"/>
        <v>0.8999999999999986</v>
      </c>
      <c r="J36" s="7">
        <f t="shared" si="2"/>
        <v>1018.158335890297</v>
      </c>
      <c r="K36" s="7"/>
      <c r="L36" s="41">
        <f t="shared" si="3"/>
        <v>514.8288</v>
      </c>
      <c r="M36" s="42">
        <f t="shared" si="4"/>
        <v>241.92</v>
      </c>
      <c r="N36" s="42">
        <f t="shared" si="5"/>
        <v>220.896</v>
      </c>
      <c r="O36" s="40">
        <f t="shared" si="6"/>
        <v>370.4256</v>
      </c>
      <c r="P36" s="5">
        <f t="shared" si="7"/>
        <v>1348.0703999999998</v>
      </c>
      <c r="Q36" s="5">
        <f t="shared" si="8"/>
        <v>4420.0704</v>
      </c>
      <c r="R36" s="7">
        <f t="shared" si="9"/>
        <v>4.3412406933102465</v>
      </c>
      <c r="S36" s="7">
        <f t="shared" si="10"/>
        <v>0.20574355856115667</v>
      </c>
      <c r="T36" s="5">
        <f t="shared" si="11"/>
        <v>281898.9804473733</v>
      </c>
    </row>
    <row r="37" spans="2:20" ht="12.75">
      <c r="B37" s="7" t="s">
        <v>16</v>
      </c>
      <c r="C37" s="35">
        <v>67</v>
      </c>
      <c r="D37" s="36">
        <v>27</v>
      </c>
      <c r="E37" s="36">
        <v>41</v>
      </c>
      <c r="F37" s="37">
        <f t="shared" si="0"/>
        <v>41</v>
      </c>
      <c r="G37" s="7">
        <v>13.3</v>
      </c>
      <c r="H37" s="5"/>
      <c r="I37" s="7">
        <f t="shared" si="1"/>
        <v>5.699999999999999</v>
      </c>
      <c r="J37" s="7">
        <f t="shared" si="2"/>
        <v>6448.336127305224</v>
      </c>
      <c r="K37" s="7"/>
      <c r="L37" s="41">
        <f t="shared" si="3"/>
        <v>420.6528</v>
      </c>
      <c r="M37" s="42">
        <f t="shared" si="4"/>
        <v>163.296</v>
      </c>
      <c r="N37" s="42">
        <f t="shared" si="5"/>
        <v>153.504</v>
      </c>
      <c r="O37" s="40">
        <f t="shared" si="6"/>
        <v>257.4144</v>
      </c>
      <c r="P37" s="5">
        <f t="shared" si="7"/>
        <v>994.8672</v>
      </c>
      <c r="Q37" s="5">
        <f t="shared" si="8"/>
        <v>4066.8672</v>
      </c>
      <c r="R37" s="7">
        <f t="shared" si="9"/>
        <v>0.630684740948756</v>
      </c>
      <c r="S37" s="7">
        <f t="shared" si="10"/>
        <v>0.7951706811354988</v>
      </c>
      <c r="T37" s="5">
        <f t="shared" si="11"/>
        <v>8331938.810537025</v>
      </c>
    </row>
    <row r="38" spans="2:20" ht="13.5" thickBot="1">
      <c r="B38" s="2" t="s">
        <v>17</v>
      </c>
      <c r="C38" s="28">
        <v>64</v>
      </c>
      <c r="D38" s="29">
        <v>22</v>
      </c>
      <c r="E38" s="29">
        <v>37</v>
      </c>
      <c r="F38" s="20">
        <f t="shared" si="0"/>
        <v>37</v>
      </c>
      <c r="G38" s="2">
        <v>9.4</v>
      </c>
      <c r="H38" s="6"/>
      <c r="I38" s="2">
        <f t="shared" si="1"/>
        <v>9.6</v>
      </c>
      <c r="J38" s="2">
        <f t="shared" si="2"/>
        <v>10860.355582829852</v>
      </c>
      <c r="K38" s="2"/>
      <c r="L38" s="43">
        <f t="shared" si="3"/>
        <v>401.8176</v>
      </c>
      <c r="M38" s="44">
        <f t="shared" si="4"/>
        <v>133.056</v>
      </c>
      <c r="N38" s="44">
        <f t="shared" si="5"/>
        <v>138.52800000000002</v>
      </c>
      <c r="O38" s="45">
        <f t="shared" si="6"/>
        <v>232.3008</v>
      </c>
      <c r="P38" s="6">
        <f t="shared" si="7"/>
        <v>905.7024</v>
      </c>
      <c r="Q38" s="6">
        <f t="shared" si="8"/>
        <v>3977.7024</v>
      </c>
      <c r="R38" s="2">
        <f t="shared" si="9"/>
        <v>0.366258947017234</v>
      </c>
      <c r="S38" s="2">
        <f t="shared" si="10"/>
        <v>0.9348008422895687</v>
      </c>
      <c r="T38" s="6">
        <f t="shared" si="11"/>
        <v>18512053.70699333</v>
      </c>
    </row>
    <row r="39" spans="1:21" s="23" customFormat="1" ht="13.5" thickBot="1">
      <c r="A39" s="22"/>
      <c r="S39" s="48" t="s">
        <v>36</v>
      </c>
      <c r="T39" s="49">
        <f>SUM(T27:T38)</f>
        <v>81873803.4218771</v>
      </c>
      <c r="U39" s="23" t="s">
        <v>38</v>
      </c>
    </row>
    <row r="40" spans="1:21" s="23" customFormat="1" ht="12.75">
      <c r="A40" s="22"/>
      <c r="T40" s="23">
        <f>T39*0.278/1000</f>
        <v>22760.917351281838</v>
      </c>
      <c r="U40" s="23" t="s">
        <v>39</v>
      </c>
    </row>
    <row r="41" ht="13.5" thickBot="1"/>
    <row r="42" spans="1:8" s="23" customFormat="1" ht="13.5" thickBot="1">
      <c r="A42" s="22"/>
      <c r="F42" s="48" t="s">
        <v>37</v>
      </c>
      <c r="G42" s="49">
        <f>IF('BİNA BİLGİLERİ'!C14&lt;=2.6,T40/C6,T40/C5)</f>
        <v>11.854644453792623</v>
      </c>
      <c r="H42" s="23" t="str">
        <f>IF('BİNA BİLGİLERİ'!$C$14&lt;=2.6,"kWh/m2","kWh/m3")</f>
        <v>kWh/m3</v>
      </c>
    </row>
    <row r="43" ht="13.5" thickBot="1"/>
    <row r="44" spans="6:7" ht="13.5" thickBot="1">
      <c r="F44" s="46" t="s">
        <v>40</v>
      </c>
      <c r="G44" s="47">
        <f>C8/C5</f>
        <v>0.5166666666666667</v>
      </c>
    </row>
    <row r="45" ht="13.5" thickBot="1"/>
    <row r="46" spans="1:8" s="23" customFormat="1" ht="13.5" thickBot="1">
      <c r="A46" s="22"/>
      <c r="F46" s="48" t="s">
        <v>103</v>
      </c>
      <c r="G46" s="49">
        <f>IF('BİNA BİLGİLERİ'!C14&lt;=2.6,46.62*G44+17.38,14.92*G44+5.56)</f>
        <v>13.268666666666668</v>
      </c>
      <c r="H46" s="23" t="str">
        <f>IF('BİNA BİLGİLERİ'!$C$14&lt;=2.6,"kWh/m2","kWh/m3")</f>
        <v>kWh/m3</v>
      </c>
    </row>
  </sheetData>
  <sheetProtection password="A785" sheet="1" objects="1" scenarios="1"/>
  <mergeCells count="5">
    <mergeCell ref="B12:C12"/>
    <mergeCell ref="C25:F25"/>
    <mergeCell ref="L25:O25"/>
    <mergeCell ref="B24:T24"/>
    <mergeCell ref="B18:C18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4:U46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10" customWidth="1"/>
    <col min="2" max="2" width="33.8515625" style="3" customWidth="1"/>
    <col min="3" max="3" width="15.7109375" style="3" customWidth="1"/>
    <col min="4" max="6" width="9.140625" style="3" customWidth="1"/>
    <col min="7" max="7" width="13.140625" style="3" customWidth="1"/>
    <col min="8" max="8" width="9.140625" style="3" customWidth="1"/>
    <col min="9" max="9" width="10.140625" style="3" customWidth="1"/>
    <col min="10" max="10" width="10.8515625" style="3" customWidth="1"/>
    <col min="11" max="11" width="13.57421875" style="3" customWidth="1"/>
    <col min="12" max="15" width="10.28125" style="3" customWidth="1"/>
    <col min="16" max="16" width="12.140625" style="3" customWidth="1"/>
    <col min="17" max="18" width="9.140625" style="3" customWidth="1"/>
    <col min="19" max="19" width="11.421875" style="3" customWidth="1"/>
    <col min="20" max="20" width="16.57421875" style="3" customWidth="1"/>
    <col min="21" max="16384" width="9.140625" style="3" customWidth="1"/>
  </cols>
  <sheetData>
    <row r="3" ht="13.5" thickBot="1"/>
    <row r="4" spans="2:4" ht="12.75">
      <c r="B4" s="11" t="s">
        <v>87</v>
      </c>
      <c r="C4" s="12">
        <f>'BİNA BİLGİLERİ'!C8</f>
        <v>19</v>
      </c>
      <c r="D4" s="3" t="s">
        <v>101</v>
      </c>
    </row>
    <row r="5" spans="2:4" ht="12.75">
      <c r="B5" s="13" t="s">
        <v>88</v>
      </c>
      <c r="C5" s="14">
        <f>'BİNANIN ÖZGÜL ISI KAYBI'!C3</f>
        <v>1920</v>
      </c>
      <c r="D5" s="3" t="s">
        <v>100</v>
      </c>
    </row>
    <row r="6" spans="2:4" ht="12.75">
      <c r="B6" s="13" t="s">
        <v>115</v>
      </c>
      <c r="C6" s="14">
        <f>'BİNANIN ÖZGÜL ISI KAYBI'!C4</f>
        <v>614.4</v>
      </c>
      <c r="D6" s="3" t="s">
        <v>98</v>
      </c>
    </row>
    <row r="7" spans="2:4" ht="12.75">
      <c r="B7" s="13" t="s">
        <v>96</v>
      </c>
      <c r="C7" s="14">
        <f>'BİNA BİLGİLERİ'!C10</f>
        <v>5</v>
      </c>
      <c r="D7" s="3" t="s">
        <v>97</v>
      </c>
    </row>
    <row r="8" spans="2:4" ht="12.75">
      <c r="B8" s="13" t="s">
        <v>89</v>
      </c>
      <c r="C8" s="14">
        <f>'BİNANIN ÖZGÜL ISI KAYBI'!E54</f>
        <v>992</v>
      </c>
      <c r="D8" s="3" t="s">
        <v>98</v>
      </c>
    </row>
    <row r="9" spans="2:4" ht="13.5" thickBot="1">
      <c r="B9" s="15" t="s">
        <v>90</v>
      </c>
      <c r="C9" s="16">
        <f>'BİNANIN ÖZGÜL ISI KAYBI'!E68</f>
        <v>1131.2870398781097</v>
      </c>
      <c r="D9" s="3" t="s">
        <v>99</v>
      </c>
    </row>
    <row r="10" ht="15">
      <c r="F10" s="17"/>
    </row>
    <row r="11" ht="13.5" thickBot="1"/>
    <row r="12" spans="2:3" ht="13.5" thickBot="1">
      <c r="B12" s="257" t="s">
        <v>19</v>
      </c>
      <c r="C12" s="251"/>
    </row>
    <row r="13" spans="2:4" ht="12.75">
      <c r="B13" s="1" t="s">
        <v>20</v>
      </c>
      <c r="C13" s="1">
        <f>'BİNA BİLGİLERİ'!G5</f>
        <v>16.8</v>
      </c>
      <c r="D13" s="3" t="s">
        <v>98</v>
      </c>
    </row>
    <row r="14" spans="2:4" ht="12.75">
      <c r="B14" s="7" t="s">
        <v>21</v>
      </c>
      <c r="C14" s="7">
        <f>'BİNA BİLGİLERİ'!G6</f>
        <v>17.44</v>
      </c>
      <c r="D14" s="3" t="s">
        <v>98</v>
      </c>
    </row>
    <row r="15" spans="2:4" ht="12.75">
      <c r="B15" s="7" t="s">
        <v>22</v>
      </c>
      <c r="C15" s="7">
        <f>'BİNA BİLGİLERİ'!G7</f>
        <v>17.44</v>
      </c>
      <c r="D15" s="3" t="s">
        <v>98</v>
      </c>
    </row>
    <row r="16" spans="2:4" ht="13.5" thickBot="1">
      <c r="B16" s="2" t="s">
        <v>23</v>
      </c>
      <c r="C16" s="2">
        <f>'BİNA BİLGİLERİ'!G8</f>
        <v>10.4</v>
      </c>
      <c r="D16" s="3" t="s">
        <v>98</v>
      </c>
    </row>
    <row r="17" ht="13.5" thickBot="1"/>
    <row r="18" spans="2:3" ht="13.5" thickBot="1">
      <c r="B18" s="257" t="s">
        <v>24</v>
      </c>
      <c r="C18" s="251"/>
    </row>
    <row r="19" spans="2:3" ht="12.75">
      <c r="B19" s="1" t="s">
        <v>25</v>
      </c>
      <c r="C19" s="19">
        <f>'BİNA BİLGİLERİ'!G11</f>
        <v>0.6</v>
      </c>
    </row>
    <row r="20" spans="2:4" ht="13.5" thickBot="1">
      <c r="B20" s="2" t="s">
        <v>26</v>
      </c>
      <c r="C20" s="20">
        <f>'BİNA BİLGİLERİ'!G12</f>
        <v>0.6</v>
      </c>
      <c r="D20" s="3" t="s">
        <v>67</v>
      </c>
    </row>
    <row r="21" spans="2:3" ht="12.75">
      <c r="B21" s="21"/>
      <c r="C21" s="21"/>
    </row>
    <row r="22" spans="2:3" ht="12.75">
      <c r="B22" s="21"/>
      <c r="C22" s="21"/>
    </row>
    <row r="23" ht="13.5" thickBot="1"/>
    <row r="24" spans="1:20" s="51" customFormat="1" ht="21" customHeight="1" thickBot="1">
      <c r="A24" s="50"/>
      <c r="B24" s="290" t="s">
        <v>102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2"/>
    </row>
    <row r="25" spans="2:20" ht="39" thickBot="1">
      <c r="B25" s="24" t="s">
        <v>0</v>
      </c>
      <c r="C25" s="284" t="s">
        <v>1</v>
      </c>
      <c r="D25" s="285"/>
      <c r="E25" s="285"/>
      <c r="F25" s="286"/>
      <c r="G25" s="25" t="s">
        <v>18</v>
      </c>
      <c r="H25" s="26" t="s">
        <v>27</v>
      </c>
      <c r="I25" s="26" t="s">
        <v>28</v>
      </c>
      <c r="J25" s="26" t="s">
        <v>29</v>
      </c>
      <c r="K25" s="26" t="s">
        <v>30</v>
      </c>
      <c r="L25" s="287" t="s">
        <v>91</v>
      </c>
      <c r="M25" s="288"/>
      <c r="N25" s="288"/>
      <c r="O25" s="289"/>
      <c r="P25" s="26" t="s">
        <v>31</v>
      </c>
      <c r="Q25" s="26" t="s">
        <v>32</v>
      </c>
      <c r="R25" s="1" t="s">
        <v>33</v>
      </c>
      <c r="S25" s="26" t="s">
        <v>34</v>
      </c>
      <c r="T25" s="26" t="s">
        <v>35</v>
      </c>
    </row>
    <row r="26" spans="2:20" ht="26.25" thickBot="1">
      <c r="B26" s="27"/>
      <c r="C26" s="28" t="s">
        <v>2</v>
      </c>
      <c r="D26" s="29" t="s">
        <v>3</v>
      </c>
      <c r="E26" s="29" t="s">
        <v>4</v>
      </c>
      <c r="F26" s="20" t="s">
        <v>5</v>
      </c>
      <c r="G26" s="30" t="s">
        <v>92</v>
      </c>
      <c r="H26" s="31" t="s">
        <v>93</v>
      </c>
      <c r="I26" s="31" t="s">
        <v>94</v>
      </c>
      <c r="J26" s="31" t="s">
        <v>95</v>
      </c>
      <c r="K26" s="31"/>
      <c r="L26" s="32" t="s">
        <v>2</v>
      </c>
      <c r="M26" s="33" t="s">
        <v>3</v>
      </c>
      <c r="N26" s="33" t="s">
        <v>4</v>
      </c>
      <c r="O26" s="34" t="s">
        <v>5</v>
      </c>
      <c r="P26" s="31"/>
      <c r="Q26" s="31"/>
      <c r="R26" s="2"/>
      <c r="S26" s="31"/>
      <c r="T26" s="31"/>
    </row>
    <row r="27" spans="2:20" ht="12.75">
      <c r="B27" s="1" t="s">
        <v>6</v>
      </c>
      <c r="C27" s="35">
        <v>72</v>
      </c>
      <c r="D27" s="36">
        <v>26</v>
      </c>
      <c r="E27" s="36">
        <v>43</v>
      </c>
      <c r="F27" s="37">
        <f aca="true" t="shared" si="0" ref="F27:F38">E27</f>
        <v>43</v>
      </c>
      <c r="G27" s="1">
        <v>3.3</v>
      </c>
      <c r="H27" s="4"/>
      <c r="I27" s="1">
        <f aca="true" t="shared" si="1" ref="I27:I38">$C$4-G27</f>
        <v>15.7</v>
      </c>
      <c r="J27" s="1">
        <f aca="true" t="shared" si="2" ref="J27:J38">IF(I27&gt;0,$C$9*I27,0)</f>
        <v>17761.20652608632</v>
      </c>
      <c r="K27" s="1"/>
      <c r="L27" s="38">
        <f aca="true" t="shared" si="3" ref="L27:L38">$C$19*$C$20*C27*$C$14</f>
        <v>452.0448</v>
      </c>
      <c r="M27" s="39">
        <f aca="true" t="shared" si="4" ref="M27:M38">$C$19*$C$20*D27*$C$13</f>
        <v>157.248</v>
      </c>
      <c r="N27" s="39">
        <f aca="true" t="shared" si="5" ref="N27:N38">$C$19*$C$20*E27*$C$16</f>
        <v>160.992</v>
      </c>
      <c r="O27" s="40">
        <f aca="true" t="shared" si="6" ref="O27:O38">$C$19*$C$20*F27*$C$15</f>
        <v>269.9712</v>
      </c>
      <c r="P27" s="4">
        <f aca="true" t="shared" si="7" ref="P27:P38">L27+M27+N27+O27</f>
        <v>1040.2559999999999</v>
      </c>
      <c r="Q27" s="4">
        <f aca="true" t="shared" si="8" ref="Q27:Q38">P27+$K$32</f>
        <v>4112.255999999999</v>
      </c>
      <c r="R27" s="1">
        <f aca="true" t="shared" si="9" ref="R27:R38">IF(I27&gt;0,Q27/J27,0)</f>
        <v>0.23153021693431852</v>
      </c>
      <c r="S27" s="1">
        <f aca="true" t="shared" si="10" ref="S27:S38">IF(I27&gt;0,(1-EXP(-1/R27)),0)</f>
        <v>0.9866880169864904</v>
      </c>
      <c r="T27" s="4">
        <f aca="true" t="shared" si="11" ref="T27:T38">(J27-Q27*S27)*86400*30/1000</f>
        <v>35519971.75860952</v>
      </c>
    </row>
    <row r="28" spans="2:20" ht="12.75">
      <c r="B28" s="7" t="s">
        <v>7</v>
      </c>
      <c r="C28" s="35">
        <v>84</v>
      </c>
      <c r="D28" s="36">
        <v>37</v>
      </c>
      <c r="E28" s="36">
        <v>57</v>
      </c>
      <c r="F28" s="37">
        <f t="shared" si="0"/>
        <v>57</v>
      </c>
      <c r="G28" s="7">
        <v>4.5</v>
      </c>
      <c r="H28" s="5"/>
      <c r="I28" s="7">
        <f t="shared" si="1"/>
        <v>14.5</v>
      </c>
      <c r="J28" s="7">
        <f t="shared" si="2"/>
        <v>16403.66207823259</v>
      </c>
      <c r="K28" s="7"/>
      <c r="L28" s="41">
        <f t="shared" si="3"/>
        <v>527.3856000000001</v>
      </c>
      <c r="M28" s="42">
        <f t="shared" si="4"/>
        <v>223.776</v>
      </c>
      <c r="N28" s="42">
        <f t="shared" si="5"/>
        <v>213.40800000000002</v>
      </c>
      <c r="O28" s="40">
        <f t="shared" si="6"/>
        <v>357.8688</v>
      </c>
      <c r="P28" s="5">
        <f t="shared" si="7"/>
        <v>1322.4384000000002</v>
      </c>
      <c r="Q28" s="5">
        <f t="shared" si="8"/>
        <v>4394.4384</v>
      </c>
      <c r="R28" s="7">
        <f t="shared" si="9"/>
        <v>0.26789374098551766</v>
      </c>
      <c r="S28" s="7">
        <f t="shared" si="10"/>
        <v>0.9760748077569804</v>
      </c>
      <c r="T28" s="5">
        <f t="shared" si="11"/>
        <v>31400424.908862997</v>
      </c>
    </row>
    <row r="29" spans="2:20" ht="12.75">
      <c r="B29" s="7" t="s">
        <v>8</v>
      </c>
      <c r="C29" s="35">
        <v>95</v>
      </c>
      <c r="D29" s="36">
        <v>52</v>
      </c>
      <c r="E29" s="36">
        <v>77</v>
      </c>
      <c r="F29" s="37">
        <f t="shared" si="0"/>
        <v>77</v>
      </c>
      <c r="G29" s="7">
        <v>7.2</v>
      </c>
      <c r="H29" s="5"/>
      <c r="I29" s="7">
        <f t="shared" si="1"/>
        <v>11.8</v>
      </c>
      <c r="J29" s="7">
        <f t="shared" si="2"/>
        <v>13349.187070561695</v>
      </c>
      <c r="K29" s="7"/>
      <c r="L29" s="41">
        <f t="shared" si="3"/>
        <v>596.448</v>
      </c>
      <c r="M29" s="42">
        <f t="shared" si="4"/>
        <v>314.496</v>
      </c>
      <c r="N29" s="42">
        <f t="shared" si="5"/>
        <v>288.288</v>
      </c>
      <c r="O29" s="40">
        <f t="shared" si="6"/>
        <v>483.4368</v>
      </c>
      <c r="P29" s="5">
        <f t="shared" si="7"/>
        <v>1682.6688</v>
      </c>
      <c r="Q29" s="5">
        <f t="shared" si="8"/>
        <v>4754.6687999999995</v>
      </c>
      <c r="R29" s="7">
        <f t="shared" si="9"/>
        <v>0.3561766551676571</v>
      </c>
      <c r="S29" s="7">
        <f t="shared" si="10"/>
        <v>0.9396500748850347</v>
      </c>
      <c r="T29" s="5">
        <f t="shared" si="11"/>
        <v>23020749.961716503</v>
      </c>
    </row>
    <row r="30" spans="2:20" ht="12.75">
      <c r="B30" s="7" t="s">
        <v>9</v>
      </c>
      <c r="C30" s="35">
        <v>83</v>
      </c>
      <c r="D30" s="36">
        <v>66</v>
      </c>
      <c r="E30" s="36">
        <v>90</v>
      </c>
      <c r="F30" s="37">
        <f t="shared" si="0"/>
        <v>90</v>
      </c>
      <c r="G30" s="7">
        <v>12.6</v>
      </c>
      <c r="H30" s="5"/>
      <c r="I30" s="7">
        <f t="shared" si="1"/>
        <v>6.4</v>
      </c>
      <c r="J30" s="7">
        <f t="shared" si="2"/>
        <v>7240.237055219903</v>
      </c>
      <c r="K30" s="7"/>
      <c r="L30" s="41">
        <f t="shared" si="3"/>
        <v>521.1072</v>
      </c>
      <c r="M30" s="42">
        <f t="shared" si="4"/>
        <v>399.168</v>
      </c>
      <c r="N30" s="42">
        <f t="shared" si="5"/>
        <v>336.96</v>
      </c>
      <c r="O30" s="40">
        <f t="shared" si="6"/>
        <v>565.056</v>
      </c>
      <c r="P30" s="5">
        <f t="shared" si="7"/>
        <v>1822.2912000000001</v>
      </c>
      <c r="Q30" s="5">
        <f t="shared" si="8"/>
        <v>4894.2912</v>
      </c>
      <c r="R30" s="7">
        <f t="shared" si="9"/>
        <v>0.6759849384311836</v>
      </c>
      <c r="S30" s="7">
        <f t="shared" si="10"/>
        <v>0.7722081261201756</v>
      </c>
      <c r="T30" s="5">
        <f t="shared" si="11"/>
        <v>8970460.004399884</v>
      </c>
    </row>
    <row r="31" spans="2:20" ht="12.75">
      <c r="B31" s="7" t="s">
        <v>10</v>
      </c>
      <c r="C31" s="35">
        <v>92</v>
      </c>
      <c r="D31" s="36">
        <v>79</v>
      </c>
      <c r="E31" s="36">
        <v>114</v>
      </c>
      <c r="F31" s="37">
        <f t="shared" si="0"/>
        <v>114</v>
      </c>
      <c r="G31" s="7">
        <v>17.8</v>
      </c>
      <c r="H31" s="5"/>
      <c r="I31" s="7">
        <f t="shared" si="1"/>
        <v>1.1999999999999993</v>
      </c>
      <c r="J31" s="7">
        <f t="shared" si="2"/>
        <v>1357.5444478537308</v>
      </c>
      <c r="K31" s="7"/>
      <c r="L31" s="41">
        <f t="shared" si="3"/>
        <v>577.6128</v>
      </c>
      <c r="M31" s="42">
        <f t="shared" si="4"/>
        <v>477.792</v>
      </c>
      <c r="N31" s="42">
        <f t="shared" si="5"/>
        <v>426.81600000000003</v>
      </c>
      <c r="O31" s="40">
        <f t="shared" si="6"/>
        <v>715.7376</v>
      </c>
      <c r="P31" s="5">
        <f t="shared" si="7"/>
        <v>2197.9584</v>
      </c>
      <c r="Q31" s="5">
        <f t="shared" si="8"/>
        <v>5269.9583999999995</v>
      </c>
      <c r="R31" s="7">
        <f t="shared" si="9"/>
        <v>3.8819785299345226</v>
      </c>
      <c r="S31" s="7">
        <f t="shared" si="10"/>
        <v>0.2270961320258279</v>
      </c>
      <c r="T31" s="5">
        <f t="shared" si="11"/>
        <v>416682.867885233</v>
      </c>
    </row>
    <row r="32" spans="2:20" ht="12.75">
      <c r="B32" s="7" t="s">
        <v>11</v>
      </c>
      <c r="C32" s="35">
        <v>95</v>
      </c>
      <c r="D32" s="36">
        <v>83</v>
      </c>
      <c r="E32" s="36">
        <v>122</v>
      </c>
      <c r="F32" s="37">
        <f t="shared" si="0"/>
        <v>122</v>
      </c>
      <c r="G32" s="7">
        <v>21.9</v>
      </c>
      <c r="H32" s="5"/>
      <c r="I32" s="7">
        <f t="shared" si="1"/>
        <v>-2.8999999999999986</v>
      </c>
      <c r="J32" s="7">
        <f t="shared" si="2"/>
        <v>0</v>
      </c>
      <c r="K32" s="7">
        <f>C6*C7</f>
        <v>3072</v>
      </c>
      <c r="L32" s="41">
        <f t="shared" si="3"/>
        <v>596.448</v>
      </c>
      <c r="M32" s="42">
        <f t="shared" si="4"/>
        <v>501.984</v>
      </c>
      <c r="N32" s="42">
        <f t="shared" si="5"/>
        <v>456.76800000000003</v>
      </c>
      <c r="O32" s="40">
        <f t="shared" si="6"/>
        <v>765.9648000000001</v>
      </c>
      <c r="P32" s="5">
        <f t="shared" si="7"/>
        <v>2321.1648</v>
      </c>
      <c r="Q32" s="5">
        <f t="shared" si="8"/>
        <v>5393.1648000000005</v>
      </c>
      <c r="R32" s="7">
        <f t="shared" si="9"/>
        <v>0</v>
      </c>
      <c r="S32" s="7">
        <f t="shared" si="10"/>
        <v>0</v>
      </c>
      <c r="T32" s="5">
        <f t="shared" si="11"/>
        <v>0</v>
      </c>
    </row>
    <row r="33" spans="2:20" ht="12.75">
      <c r="B33" s="7" t="s">
        <v>12</v>
      </c>
      <c r="C33" s="35">
        <v>93</v>
      </c>
      <c r="D33" s="36">
        <v>81</v>
      </c>
      <c r="E33" s="36">
        <v>118</v>
      </c>
      <c r="F33" s="37">
        <f t="shared" si="0"/>
        <v>118</v>
      </c>
      <c r="G33" s="7">
        <v>24.4</v>
      </c>
      <c r="H33" s="7">
        <f>C9</f>
        <v>1131.2870398781097</v>
      </c>
      <c r="I33" s="7">
        <f t="shared" si="1"/>
        <v>-5.399999999999999</v>
      </c>
      <c r="J33" s="7">
        <f t="shared" si="2"/>
        <v>0</v>
      </c>
      <c r="K33" s="7"/>
      <c r="L33" s="41">
        <f t="shared" si="3"/>
        <v>583.8912</v>
      </c>
      <c r="M33" s="42">
        <f t="shared" si="4"/>
        <v>489.88800000000003</v>
      </c>
      <c r="N33" s="42">
        <f t="shared" si="5"/>
        <v>441.792</v>
      </c>
      <c r="O33" s="40">
        <f t="shared" si="6"/>
        <v>740.8512</v>
      </c>
      <c r="P33" s="5">
        <f t="shared" si="7"/>
        <v>2256.4224</v>
      </c>
      <c r="Q33" s="5">
        <f t="shared" si="8"/>
        <v>5328.4223999999995</v>
      </c>
      <c r="R33" s="7">
        <f t="shared" si="9"/>
        <v>0</v>
      </c>
      <c r="S33" s="7">
        <f t="shared" si="10"/>
        <v>0</v>
      </c>
      <c r="T33" s="5">
        <f t="shared" si="11"/>
        <v>0</v>
      </c>
    </row>
    <row r="34" spans="2:20" ht="12.75">
      <c r="B34" s="7" t="s">
        <v>13</v>
      </c>
      <c r="C34" s="35">
        <v>93</v>
      </c>
      <c r="D34" s="36">
        <v>73</v>
      </c>
      <c r="E34" s="36">
        <v>106</v>
      </c>
      <c r="F34" s="37">
        <f t="shared" si="0"/>
        <v>106</v>
      </c>
      <c r="G34" s="7">
        <v>23.8</v>
      </c>
      <c r="H34" s="5"/>
      <c r="I34" s="7">
        <f t="shared" si="1"/>
        <v>-4.800000000000001</v>
      </c>
      <c r="J34" s="7">
        <f t="shared" si="2"/>
        <v>0</v>
      </c>
      <c r="K34" s="7"/>
      <c r="L34" s="41">
        <f t="shared" si="3"/>
        <v>583.8912</v>
      </c>
      <c r="M34" s="42">
        <f t="shared" si="4"/>
        <v>441.50399999999996</v>
      </c>
      <c r="N34" s="42">
        <f t="shared" si="5"/>
        <v>396.864</v>
      </c>
      <c r="O34" s="40">
        <f t="shared" si="6"/>
        <v>665.5104</v>
      </c>
      <c r="P34" s="5">
        <f t="shared" si="7"/>
        <v>2087.7696</v>
      </c>
      <c r="Q34" s="5">
        <f t="shared" si="8"/>
        <v>5159.7696</v>
      </c>
      <c r="R34" s="7">
        <f t="shared" si="9"/>
        <v>0</v>
      </c>
      <c r="S34" s="7">
        <f t="shared" si="10"/>
        <v>0</v>
      </c>
      <c r="T34" s="5">
        <f t="shared" si="11"/>
        <v>0</v>
      </c>
    </row>
    <row r="35" spans="2:20" ht="12.75">
      <c r="B35" s="7" t="s">
        <v>14</v>
      </c>
      <c r="C35" s="35">
        <v>89</v>
      </c>
      <c r="D35" s="36">
        <v>57</v>
      </c>
      <c r="E35" s="36">
        <v>81</v>
      </c>
      <c r="F35" s="37">
        <f t="shared" si="0"/>
        <v>81</v>
      </c>
      <c r="G35" s="7">
        <v>19.6</v>
      </c>
      <c r="H35" s="5"/>
      <c r="I35" s="7">
        <f t="shared" si="1"/>
        <v>-0.6000000000000014</v>
      </c>
      <c r="J35" s="7">
        <f t="shared" si="2"/>
        <v>0</v>
      </c>
      <c r="K35" s="7"/>
      <c r="L35" s="41">
        <f t="shared" si="3"/>
        <v>558.7776</v>
      </c>
      <c r="M35" s="42">
        <f t="shared" si="4"/>
        <v>344.736</v>
      </c>
      <c r="N35" s="42">
        <f t="shared" si="5"/>
        <v>303.264</v>
      </c>
      <c r="O35" s="40">
        <f t="shared" si="6"/>
        <v>508.5504</v>
      </c>
      <c r="P35" s="5">
        <f t="shared" si="7"/>
        <v>1715.328</v>
      </c>
      <c r="Q35" s="5">
        <f t="shared" si="8"/>
        <v>4787.3279999999995</v>
      </c>
      <c r="R35" s="7">
        <f t="shared" si="9"/>
        <v>0</v>
      </c>
      <c r="S35" s="7">
        <f t="shared" si="10"/>
        <v>0</v>
      </c>
      <c r="T35" s="5">
        <f t="shared" si="11"/>
        <v>0</v>
      </c>
    </row>
    <row r="36" spans="2:20" ht="12.75">
      <c r="B36" s="7" t="s">
        <v>15</v>
      </c>
      <c r="C36" s="35">
        <v>82</v>
      </c>
      <c r="D36" s="36">
        <v>40</v>
      </c>
      <c r="E36" s="36">
        <v>59</v>
      </c>
      <c r="F36" s="37">
        <f t="shared" si="0"/>
        <v>59</v>
      </c>
      <c r="G36" s="7">
        <v>14.1</v>
      </c>
      <c r="H36" s="5"/>
      <c r="I36" s="7">
        <f t="shared" si="1"/>
        <v>4.9</v>
      </c>
      <c r="J36" s="7">
        <f t="shared" si="2"/>
        <v>5543.306495402738</v>
      </c>
      <c r="K36" s="7"/>
      <c r="L36" s="41">
        <f t="shared" si="3"/>
        <v>514.8288</v>
      </c>
      <c r="M36" s="42">
        <f t="shared" si="4"/>
        <v>241.92</v>
      </c>
      <c r="N36" s="42">
        <f t="shared" si="5"/>
        <v>220.896</v>
      </c>
      <c r="O36" s="40">
        <f t="shared" si="6"/>
        <v>370.4256</v>
      </c>
      <c r="P36" s="5">
        <f t="shared" si="7"/>
        <v>1348.0703999999998</v>
      </c>
      <c r="Q36" s="5">
        <f t="shared" si="8"/>
        <v>4420.0704</v>
      </c>
      <c r="R36" s="7">
        <f t="shared" si="9"/>
        <v>0.7973707395875949</v>
      </c>
      <c r="S36" s="7">
        <f t="shared" si="10"/>
        <v>0.7146736784704795</v>
      </c>
      <c r="T36" s="5">
        <f t="shared" si="11"/>
        <v>6180360.973005971</v>
      </c>
    </row>
    <row r="37" spans="2:20" ht="12.75">
      <c r="B37" s="7" t="s">
        <v>16</v>
      </c>
      <c r="C37" s="35">
        <v>67</v>
      </c>
      <c r="D37" s="36">
        <v>27</v>
      </c>
      <c r="E37" s="36">
        <v>41</v>
      </c>
      <c r="F37" s="37">
        <f t="shared" si="0"/>
        <v>41</v>
      </c>
      <c r="G37" s="7">
        <v>9.1</v>
      </c>
      <c r="H37" s="5"/>
      <c r="I37" s="7">
        <f t="shared" si="1"/>
        <v>9.9</v>
      </c>
      <c r="J37" s="7">
        <f t="shared" si="2"/>
        <v>11199.741694793287</v>
      </c>
      <c r="K37" s="7"/>
      <c r="L37" s="41">
        <f t="shared" si="3"/>
        <v>420.6528</v>
      </c>
      <c r="M37" s="42">
        <f t="shared" si="4"/>
        <v>163.296</v>
      </c>
      <c r="N37" s="42">
        <f t="shared" si="5"/>
        <v>153.504</v>
      </c>
      <c r="O37" s="40">
        <f t="shared" si="6"/>
        <v>257.4144</v>
      </c>
      <c r="P37" s="5">
        <f t="shared" si="7"/>
        <v>994.8672</v>
      </c>
      <c r="Q37" s="5">
        <f t="shared" si="8"/>
        <v>4066.8672</v>
      </c>
      <c r="R37" s="7">
        <f t="shared" si="9"/>
        <v>0.36312151751595034</v>
      </c>
      <c r="S37" s="7">
        <f t="shared" si="10"/>
        <v>0.9363209110448362</v>
      </c>
      <c r="T37" s="5">
        <f t="shared" si="11"/>
        <v>19159672.330632478</v>
      </c>
    </row>
    <row r="38" spans="2:20" ht="13.5" thickBot="1">
      <c r="B38" s="2" t="s">
        <v>17</v>
      </c>
      <c r="C38" s="28">
        <v>64</v>
      </c>
      <c r="D38" s="29">
        <v>22</v>
      </c>
      <c r="E38" s="29">
        <v>37</v>
      </c>
      <c r="F38" s="20">
        <f t="shared" si="0"/>
        <v>37</v>
      </c>
      <c r="G38" s="2">
        <v>4.9</v>
      </c>
      <c r="H38" s="6"/>
      <c r="I38" s="2">
        <f t="shared" si="1"/>
        <v>14.1</v>
      </c>
      <c r="J38" s="2">
        <f t="shared" si="2"/>
        <v>15951.147262281345</v>
      </c>
      <c r="K38" s="2"/>
      <c r="L38" s="43">
        <f t="shared" si="3"/>
        <v>401.8176</v>
      </c>
      <c r="M38" s="44">
        <f t="shared" si="4"/>
        <v>133.056</v>
      </c>
      <c r="N38" s="44">
        <f t="shared" si="5"/>
        <v>138.52800000000002</v>
      </c>
      <c r="O38" s="45">
        <f t="shared" si="6"/>
        <v>232.3008</v>
      </c>
      <c r="P38" s="6">
        <f t="shared" si="7"/>
        <v>905.7024</v>
      </c>
      <c r="Q38" s="6">
        <f t="shared" si="8"/>
        <v>3977.7024</v>
      </c>
      <c r="R38" s="2">
        <f t="shared" si="9"/>
        <v>0.24936779371386145</v>
      </c>
      <c r="S38" s="2">
        <f t="shared" si="10"/>
        <v>0.9818691603991183</v>
      </c>
      <c r="T38" s="6">
        <f t="shared" si="11"/>
        <v>31222101.749265242</v>
      </c>
    </row>
    <row r="39" spans="1:21" s="23" customFormat="1" ht="13.5" thickBot="1">
      <c r="A39" s="22"/>
      <c r="S39" s="48" t="s">
        <v>36</v>
      </c>
      <c r="T39" s="49">
        <f>SUM(T27:T38)</f>
        <v>155890424.55437782</v>
      </c>
      <c r="U39" s="23" t="s">
        <v>38</v>
      </c>
    </row>
    <row r="40" spans="1:21" s="23" customFormat="1" ht="12.75">
      <c r="A40" s="22"/>
      <c r="T40" s="23">
        <f>T39*0.278/1000</f>
        <v>43337.53802611704</v>
      </c>
      <c r="U40" s="23" t="s">
        <v>39</v>
      </c>
    </row>
    <row r="41" ht="13.5" thickBot="1"/>
    <row r="42" spans="1:8" s="23" customFormat="1" ht="13.5" thickBot="1">
      <c r="A42" s="22"/>
      <c r="F42" s="48" t="s">
        <v>37</v>
      </c>
      <c r="G42" s="49">
        <f>IF('BİNA BİLGİLERİ'!C14&lt;=2.6,T40/C6,T40/C5)</f>
        <v>22.571634388602625</v>
      </c>
      <c r="H42" s="23" t="str">
        <f>IF('BİNA BİLGİLERİ'!$C$14&lt;=2.6,"kWh/m2","kWh/m3")</f>
        <v>kWh/m3</v>
      </c>
    </row>
    <row r="43" ht="13.5" thickBot="1"/>
    <row r="44" spans="6:7" ht="13.5" thickBot="1">
      <c r="F44" s="46" t="s">
        <v>40</v>
      </c>
      <c r="G44" s="47">
        <f>C8/C5</f>
        <v>0.5166666666666667</v>
      </c>
    </row>
    <row r="45" ht="13.5" thickBot="1"/>
    <row r="46" spans="1:8" s="23" customFormat="1" ht="13.5" thickBot="1">
      <c r="A46" s="22"/>
      <c r="F46" s="48" t="s">
        <v>103</v>
      </c>
      <c r="G46" s="49">
        <f>IF('BİNA BİLGİLERİ'!C14&lt;=2.6,68.59*G44+32.3,21.95*G44+10.34)</f>
        <v>21.680833333333332</v>
      </c>
      <c r="H46" s="23" t="str">
        <f>IF('BİNA BİLGİLERİ'!$C$14&lt;=2.6,"kWh/m2","kWh/m3")</f>
        <v>kWh/m3</v>
      </c>
    </row>
  </sheetData>
  <sheetProtection password="A785" sheet="1" objects="1" scenarios="1"/>
  <mergeCells count="5">
    <mergeCell ref="B12:C12"/>
    <mergeCell ref="C25:F25"/>
    <mergeCell ref="L25:O25"/>
    <mergeCell ref="B24:T24"/>
    <mergeCell ref="B18:C18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4:U46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10" customWidth="1"/>
    <col min="2" max="2" width="33.8515625" style="3" customWidth="1"/>
    <col min="3" max="3" width="15.7109375" style="3" customWidth="1"/>
    <col min="4" max="6" width="9.140625" style="3" customWidth="1"/>
    <col min="7" max="7" width="13.140625" style="3" customWidth="1"/>
    <col min="8" max="8" width="9.140625" style="3" customWidth="1"/>
    <col min="9" max="9" width="10.140625" style="3" customWidth="1"/>
    <col min="10" max="10" width="10.8515625" style="3" customWidth="1"/>
    <col min="11" max="11" width="13.57421875" style="3" customWidth="1"/>
    <col min="12" max="15" width="10.28125" style="3" customWidth="1"/>
    <col min="16" max="16" width="12.140625" style="3" customWidth="1"/>
    <col min="17" max="18" width="9.140625" style="3" customWidth="1"/>
    <col min="19" max="19" width="11.421875" style="3" customWidth="1"/>
    <col min="20" max="20" width="16.57421875" style="3" customWidth="1"/>
    <col min="21" max="16384" width="9.140625" style="3" customWidth="1"/>
  </cols>
  <sheetData>
    <row r="3" ht="13.5" thickBot="1"/>
    <row r="4" spans="2:4" ht="12.75">
      <c r="B4" s="11" t="s">
        <v>87</v>
      </c>
      <c r="C4" s="12">
        <f>'BİNA BİLGİLERİ'!C8</f>
        <v>19</v>
      </c>
      <c r="D4" s="3" t="s">
        <v>101</v>
      </c>
    </row>
    <row r="5" spans="2:4" ht="12.75">
      <c r="B5" s="13" t="s">
        <v>88</v>
      </c>
      <c r="C5" s="14">
        <f>'BİNANIN ÖZGÜL ISI KAYBI'!C3</f>
        <v>1920</v>
      </c>
      <c r="D5" s="3" t="s">
        <v>100</v>
      </c>
    </row>
    <row r="6" spans="2:4" ht="12.75">
      <c r="B6" s="13" t="s">
        <v>115</v>
      </c>
      <c r="C6" s="14">
        <f>'BİNANIN ÖZGÜL ISI KAYBI'!C4</f>
        <v>614.4</v>
      </c>
      <c r="D6" s="3" t="s">
        <v>98</v>
      </c>
    </row>
    <row r="7" spans="2:4" ht="12.75">
      <c r="B7" s="13" t="s">
        <v>96</v>
      </c>
      <c r="C7" s="14">
        <f>'BİNA BİLGİLERİ'!C10</f>
        <v>5</v>
      </c>
      <c r="D7" s="3" t="s">
        <v>97</v>
      </c>
    </row>
    <row r="8" spans="2:4" ht="12.75">
      <c r="B8" s="13" t="s">
        <v>89</v>
      </c>
      <c r="C8" s="14">
        <f>'BİNANIN ÖZGÜL ISI KAYBI'!E54</f>
        <v>992</v>
      </c>
      <c r="D8" s="3" t="s">
        <v>98</v>
      </c>
    </row>
    <row r="9" spans="2:4" ht="13.5" thickBot="1">
      <c r="B9" s="15" t="s">
        <v>90</v>
      </c>
      <c r="C9" s="16">
        <f>'BİNANIN ÖZGÜL ISI KAYBI'!E68</f>
        <v>1131.2870398781097</v>
      </c>
      <c r="D9" s="3" t="s">
        <v>99</v>
      </c>
    </row>
    <row r="10" ht="15">
      <c r="F10" s="17"/>
    </row>
    <row r="11" ht="13.5" thickBot="1"/>
    <row r="12" spans="2:3" ht="13.5" thickBot="1">
      <c r="B12" s="257" t="s">
        <v>19</v>
      </c>
      <c r="C12" s="251"/>
    </row>
    <row r="13" spans="2:4" ht="12.75">
      <c r="B13" s="1" t="s">
        <v>20</v>
      </c>
      <c r="C13" s="1">
        <f>'BİNA BİLGİLERİ'!G5</f>
        <v>16.8</v>
      </c>
      <c r="D13" s="3" t="s">
        <v>98</v>
      </c>
    </row>
    <row r="14" spans="2:4" ht="12.75">
      <c r="B14" s="7" t="s">
        <v>21</v>
      </c>
      <c r="C14" s="7">
        <f>'BİNA BİLGİLERİ'!G6</f>
        <v>17.44</v>
      </c>
      <c r="D14" s="3" t="s">
        <v>98</v>
      </c>
    </row>
    <row r="15" spans="2:4" ht="12.75">
      <c r="B15" s="7" t="s">
        <v>22</v>
      </c>
      <c r="C15" s="7">
        <f>'BİNA BİLGİLERİ'!G7</f>
        <v>17.44</v>
      </c>
      <c r="D15" s="3" t="s">
        <v>98</v>
      </c>
    </row>
    <row r="16" spans="2:4" ht="13.5" thickBot="1">
      <c r="B16" s="2" t="s">
        <v>23</v>
      </c>
      <c r="C16" s="2">
        <f>'BİNA BİLGİLERİ'!G8</f>
        <v>10.4</v>
      </c>
      <c r="D16" s="3" t="s">
        <v>98</v>
      </c>
    </row>
    <row r="17" ht="13.5" thickBot="1"/>
    <row r="18" spans="2:3" ht="13.5" thickBot="1">
      <c r="B18" s="257" t="s">
        <v>24</v>
      </c>
      <c r="C18" s="251"/>
    </row>
    <row r="19" spans="2:3" ht="12.75">
      <c r="B19" s="1" t="s">
        <v>25</v>
      </c>
      <c r="C19" s="19">
        <f>'BİNA BİLGİLERİ'!G11</f>
        <v>0.6</v>
      </c>
    </row>
    <row r="20" spans="2:4" ht="13.5" thickBot="1">
      <c r="B20" s="2" t="s">
        <v>26</v>
      </c>
      <c r="C20" s="20">
        <f>'BİNA BİLGİLERİ'!G12</f>
        <v>0.6</v>
      </c>
      <c r="D20" s="3" t="s">
        <v>67</v>
      </c>
    </row>
    <row r="21" spans="2:3" ht="12.75">
      <c r="B21" s="21"/>
      <c r="C21" s="21"/>
    </row>
    <row r="22" spans="2:3" ht="12.75">
      <c r="B22" s="21"/>
      <c r="C22" s="21"/>
    </row>
    <row r="23" ht="13.5" thickBot="1"/>
    <row r="24" spans="1:20" s="51" customFormat="1" ht="21" customHeight="1" thickBot="1">
      <c r="A24" s="50"/>
      <c r="B24" s="290" t="s">
        <v>102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2"/>
    </row>
    <row r="25" spans="2:20" ht="39" thickBot="1">
      <c r="B25" s="24" t="s">
        <v>0</v>
      </c>
      <c r="C25" s="284" t="s">
        <v>1</v>
      </c>
      <c r="D25" s="285"/>
      <c r="E25" s="285"/>
      <c r="F25" s="286"/>
      <c r="G25" s="25" t="s">
        <v>18</v>
      </c>
      <c r="H25" s="26" t="s">
        <v>27</v>
      </c>
      <c r="I25" s="26" t="s">
        <v>28</v>
      </c>
      <c r="J25" s="26" t="s">
        <v>29</v>
      </c>
      <c r="K25" s="26" t="s">
        <v>30</v>
      </c>
      <c r="L25" s="287" t="s">
        <v>91</v>
      </c>
      <c r="M25" s="288"/>
      <c r="N25" s="288"/>
      <c r="O25" s="289"/>
      <c r="P25" s="26" t="s">
        <v>31</v>
      </c>
      <c r="Q25" s="26" t="s">
        <v>32</v>
      </c>
      <c r="R25" s="1" t="s">
        <v>33</v>
      </c>
      <c r="S25" s="26" t="s">
        <v>34</v>
      </c>
      <c r="T25" s="26" t="s">
        <v>35</v>
      </c>
    </row>
    <row r="26" spans="2:20" ht="26.25" thickBot="1">
      <c r="B26" s="27"/>
      <c r="C26" s="28" t="s">
        <v>2</v>
      </c>
      <c r="D26" s="29" t="s">
        <v>3</v>
      </c>
      <c r="E26" s="29" t="s">
        <v>4</v>
      </c>
      <c r="F26" s="20" t="s">
        <v>5</v>
      </c>
      <c r="G26" s="30" t="s">
        <v>92</v>
      </c>
      <c r="H26" s="31" t="s">
        <v>93</v>
      </c>
      <c r="I26" s="31" t="s">
        <v>94</v>
      </c>
      <c r="J26" s="31" t="s">
        <v>95</v>
      </c>
      <c r="K26" s="31"/>
      <c r="L26" s="32" t="s">
        <v>2</v>
      </c>
      <c r="M26" s="33" t="s">
        <v>3</v>
      </c>
      <c r="N26" s="33" t="s">
        <v>4</v>
      </c>
      <c r="O26" s="34" t="s">
        <v>5</v>
      </c>
      <c r="P26" s="31"/>
      <c r="Q26" s="31"/>
      <c r="R26" s="2"/>
      <c r="S26" s="31"/>
      <c r="T26" s="31"/>
    </row>
    <row r="27" spans="2:20" ht="12.75">
      <c r="B27" s="1" t="s">
        <v>6</v>
      </c>
      <c r="C27" s="35">
        <v>72</v>
      </c>
      <c r="D27" s="36">
        <v>26</v>
      </c>
      <c r="E27" s="36">
        <v>43</v>
      </c>
      <c r="F27" s="37">
        <f aca="true" t="shared" si="0" ref="F27:F38">E27</f>
        <v>43</v>
      </c>
      <c r="G27" s="1">
        <v>1.3</v>
      </c>
      <c r="H27" s="4"/>
      <c r="I27" s="1">
        <f aca="true" t="shared" si="1" ref="I27:I38">$C$4-G27</f>
        <v>17.7</v>
      </c>
      <c r="J27" s="1">
        <f aca="true" t="shared" si="2" ref="J27:J38">IF(I27&gt;0,$C$9*I27,0)</f>
        <v>20023.78060584254</v>
      </c>
      <c r="K27" s="1"/>
      <c r="L27" s="38">
        <f aca="true" t="shared" si="3" ref="L27:L38">$C$19*$C$20*C27*$C$14</f>
        <v>452.0448</v>
      </c>
      <c r="M27" s="39">
        <f aca="true" t="shared" si="4" ref="M27:M38">$C$19*$C$20*D27*$C$13</f>
        <v>157.248</v>
      </c>
      <c r="N27" s="39">
        <f aca="true" t="shared" si="5" ref="N27:N38">$C$19*$C$20*E27*$C$16</f>
        <v>160.992</v>
      </c>
      <c r="O27" s="40">
        <f aca="true" t="shared" si="6" ref="O27:O38">$C$19*$C$20*F27*$C$15</f>
        <v>269.9712</v>
      </c>
      <c r="P27" s="4">
        <f aca="true" t="shared" si="7" ref="P27:P38">L27+M27+N27+O27</f>
        <v>1040.2559999999999</v>
      </c>
      <c r="Q27" s="4">
        <f aca="true" t="shared" si="8" ref="Q27:Q38">P27+$K$32</f>
        <v>4112.255999999999</v>
      </c>
      <c r="R27" s="1">
        <f aca="true" t="shared" si="9" ref="R27:R38">IF(I27&gt;0,Q27/J27,0)</f>
        <v>0.20536861050106217</v>
      </c>
      <c r="S27" s="1">
        <f aca="true" t="shared" si="10" ref="S27:S38">IF(I27&gt;0,(1-EXP(-1/R27)),0)</f>
        <v>0.9923212100603078</v>
      </c>
      <c r="T27" s="4">
        <f aca="true" t="shared" si="11" ref="T27:T38">(J27-Q27*S27)*86400*30/1000</f>
        <v>41324519.75114967</v>
      </c>
    </row>
    <row r="28" spans="2:20" ht="12.75">
      <c r="B28" s="7" t="s">
        <v>7</v>
      </c>
      <c r="C28" s="35">
        <v>84</v>
      </c>
      <c r="D28" s="36">
        <v>37</v>
      </c>
      <c r="E28" s="36">
        <v>57</v>
      </c>
      <c r="F28" s="37">
        <f t="shared" si="0"/>
        <v>57</v>
      </c>
      <c r="G28" s="7">
        <v>2</v>
      </c>
      <c r="H28" s="5"/>
      <c r="I28" s="7">
        <f t="shared" si="1"/>
        <v>17</v>
      </c>
      <c r="J28" s="7">
        <f t="shared" si="2"/>
        <v>19231.879677927864</v>
      </c>
      <c r="K28" s="7"/>
      <c r="L28" s="41">
        <f t="shared" si="3"/>
        <v>527.3856000000001</v>
      </c>
      <c r="M28" s="42">
        <f t="shared" si="4"/>
        <v>223.776</v>
      </c>
      <c r="N28" s="42">
        <f t="shared" si="5"/>
        <v>213.40800000000002</v>
      </c>
      <c r="O28" s="40">
        <f t="shared" si="6"/>
        <v>357.8688</v>
      </c>
      <c r="P28" s="5">
        <f t="shared" si="7"/>
        <v>1322.4384000000002</v>
      </c>
      <c r="Q28" s="5">
        <f t="shared" si="8"/>
        <v>4394.4384</v>
      </c>
      <c r="R28" s="7">
        <f t="shared" si="9"/>
        <v>0.2284976026052945</v>
      </c>
      <c r="S28" s="7">
        <f t="shared" si="10"/>
        <v>0.9874296389254317</v>
      </c>
      <c r="T28" s="5">
        <f t="shared" si="11"/>
        <v>38601829.036230415</v>
      </c>
    </row>
    <row r="29" spans="2:20" ht="12.75">
      <c r="B29" s="7" t="s">
        <v>8</v>
      </c>
      <c r="C29" s="35">
        <v>95</v>
      </c>
      <c r="D29" s="36">
        <v>52</v>
      </c>
      <c r="E29" s="36">
        <v>77</v>
      </c>
      <c r="F29" s="37">
        <f t="shared" si="0"/>
        <v>77</v>
      </c>
      <c r="G29" s="7">
        <v>5</v>
      </c>
      <c r="H29" s="5"/>
      <c r="I29" s="7">
        <f t="shared" si="1"/>
        <v>14</v>
      </c>
      <c r="J29" s="7">
        <f t="shared" si="2"/>
        <v>15838.018558293536</v>
      </c>
      <c r="K29" s="7"/>
      <c r="L29" s="41">
        <f t="shared" si="3"/>
        <v>596.448</v>
      </c>
      <c r="M29" s="42">
        <f t="shared" si="4"/>
        <v>314.496</v>
      </c>
      <c r="N29" s="42">
        <f t="shared" si="5"/>
        <v>288.288</v>
      </c>
      <c r="O29" s="40">
        <f t="shared" si="6"/>
        <v>483.4368</v>
      </c>
      <c r="P29" s="5">
        <f t="shared" si="7"/>
        <v>1682.6688</v>
      </c>
      <c r="Q29" s="5">
        <f t="shared" si="8"/>
        <v>4754.6687999999995</v>
      </c>
      <c r="R29" s="7">
        <f t="shared" si="9"/>
        <v>0.30020603792702527</v>
      </c>
      <c r="S29" s="7">
        <f t="shared" si="10"/>
        <v>0.96424430043781</v>
      </c>
      <c r="T29" s="5">
        <f t="shared" si="11"/>
        <v>29168699.44516315</v>
      </c>
    </row>
    <row r="30" spans="2:20" ht="12.75">
      <c r="B30" s="7" t="s">
        <v>9</v>
      </c>
      <c r="C30" s="35">
        <v>83</v>
      </c>
      <c r="D30" s="36">
        <v>66</v>
      </c>
      <c r="E30" s="36">
        <v>90</v>
      </c>
      <c r="F30" s="37">
        <f t="shared" si="0"/>
        <v>90</v>
      </c>
      <c r="G30" s="7">
        <v>9.8</v>
      </c>
      <c r="H30" s="5"/>
      <c r="I30" s="7">
        <f t="shared" si="1"/>
        <v>9.2</v>
      </c>
      <c r="J30" s="7">
        <f t="shared" si="2"/>
        <v>10407.840766878608</v>
      </c>
      <c r="K30" s="7"/>
      <c r="L30" s="41">
        <f t="shared" si="3"/>
        <v>521.1072</v>
      </c>
      <c r="M30" s="42">
        <f t="shared" si="4"/>
        <v>399.168</v>
      </c>
      <c r="N30" s="42">
        <f t="shared" si="5"/>
        <v>336.96</v>
      </c>
      <c r="O30" s="40">
        <f t="shared" si="6"/>
        <v>565.056</v>
      </c>
      <c r="P30" s="5">
        <f t="shared" si="7"/>
        <v>1822.2912000000001</v>
      </c>
      <c r="Q30" s="5">
        <f t="shared" si="8"/>
        <v>4894.2912</v>
      </c>
      <c r="R30" s="7">
        <f t="shared" si="9"/>
        <v>0.4702503919521278</v>
      </c>
      <c r="S30" s="7">
        <f t="shared" si="10"/>
        <v>0.8807492273349963</v>
      </c>
      <c r="T30" s="5">
        <f t="shared" si="11"/>
        <v>15803936.112134945</v>
      </c>
    </row>
    <row r="31" spans="2:20" ht="12.75">
      <c r="B31" s="7" t="s">
        <v>10</v>
      </c>
      <c r="C31" s="35">
        <v>92</v>
      </c>
      <c r="D31" s="36">
        <v>79</v>
      </c>
      <c r="E31" s="36">
        <v>114</v>
      </c>
      <c r="F31" s="37">
        <f t="shared" si="0"/>
        <v>114</v>
      </c>
      <c r="G31" s="7">
        <v>14.1</v>
      </c>
      <c r="H31" s="5"/>
      <c r="I31" s="7">
        <f t="shared" si="1"/>
        <v>4.9</v>
      </c>
      <c r="J31" s="7">
        <f t="shared" si="2"/>
        <v>5543.306495402738</v>
      </c>
      <c r="K31" s="7"/>
      <c r="L31" s="41">
        <f t="shared" si="3"/>
        <v>577.6128</v>
      </c>
      <c r="M31" s="42">
        <f t="shared" si="4"/>
        <v>477.792</v>
      </c>
      <c r="N31" s="42">
        <f t="shared" si="5"/>
        <v>426.81600000000003</v>
      </c>
      <c r="O31" s="40">
        <f t="shared" si="6"/>
        <v>715.7376</v>
      </c>
      <c r="P31" s="5">
        <f t="shared" si="7"/>
        <v>2197.9584</v>
      </c>
      <c r="Q31" s="5">
        <f t="shared" si="8"/>
        <v>5269.9583999999995</v>
      </c>
      <c r="R31" s="7">
        <f t="shared" si="9"/>
        <v>0.9506886195758009</v>
      </c>
      <c r="S31" s="7">
        <f t="shared" si="10"/>
        <v>0.6507157150296614</v>
      </c>
      <c r="T31" s="5">
        <f t="shared" si="11"/>
        <v>5479648.048146674</v>
      </c>
    </row>
    <row r="32" spans="2:20" ht="12.75">
      <c r="B32" s="7" t="s">
        <v>11</v>
      </c>
      <c r="C32" s="35">
        <v>95</v>
      </c>
      <c r="D32" s="36">
        <v>83</v>
      </c>
      <c r="E32" s="36">
        <v>122</v>
      </c>
      <c r="F32" s="37">
        <f t="shared" si="0"/>
        <v>122</v>
      </c>
      <c r="G32" s="7">
        <v>18.1</v>
      </c>
      <c r="H32" s="5"/>
      <c r="I32" s="7">
        <f t="shared" si="1"/>
        <v>0.8999999999999986</v>
      </c>
      <c r="J32" s="7">
        <f t="shared" si="2"/>
        <v>1018.158335890297</v>
      </c>
      <c r="K32" s="7">
        <f>C6*C7</f>
        <v>3072</v>
      </c>
      <c r="L32" s="41">
        <f t="shared" si="3"/>
        <v>596.448</v>
      </c>
      <c r="M32" s="42">
        <f t="shared" si="4"/>
        <v>501.984</v>
      </c>
      <c r="N32" s="42">
        <f t="shared" si="5"/>
        <v>456.76800000000003</v>
      </c>
      <c r="O32" s="40">
        <f t="shared" si="6"/>
        <v>765.9648000000001</v>
      </c>
      <c r="P32" s="5">
        <f t="shared" si="7"/>
        <v>2321.1648</v>
      </c>
      <c r="Q32" s="5">
        <f t="shared" si="8"/>
        <v>5393.1648000000005</v>
      </c>
      <c r="R32" s="7">
        <f t="shared" si="9"/>
        <v>5.296980449788406</v>
      </c>
      <c r="S32" s="7">
        <f t="shared" si="10"/>
        <v>0.17203699216157475</v>
      </c>
      <c r="T32" s="5">
        <f t="shared" si="11"/>
        <v>234146.98632946896</v>
      </c>
    </row>
    <row r="33" spans="2:20" ht="12.75">
      <c r="B33" s="7" t="s">
        <v>12</v>
      </c>
      <c r="C33" s="35">
        <v>93</v>
      </c>
      <c r="D33" s="36">
        <v>81</v>
      </c>
      <c r="E33" s="36">
        <v>118</v>
      </c>
      <c r="F33" s="37">
        <f t="shared" si="0"/>
        <v>118</v>
      </c>
      <c r="G33" s="7">
        <v>21.1</v>
      </c>
      <c r="H33" s="7">
        <f>C9</f>
        <v>1131.2870398781097</v>
      </c>
      <c r="I33" s="7">
        <f t="shared" si="1"/>
        <v>-2.1000000000000014</v>
      </c>
      <c r="J33" s="7">
        <f t="shared" si="2"/>
        <v>0</v>
      </c>
      <c r="K33" s="7"/>
      <c r="L33" s="41">
        <f t="shared" si="3"/>
        <v>583.8912</v>
      </c>
      <c r="M33" s="42">
        <f t="shared" si="4"/>
        <v>489.88800000000003</v>
      </c>
      <c r="N33" s="42">
        <f t="shared" si="5"/>
        <v>441.792</v>
      </c>
      <c r="O33" s="40">
        <f t="shared" si="6"/>
        <v>740.8512</v>
      </c>
      <c r="P33" s="5">
        <f t="shared" si="7"/>
        <v>2256.4224</v>
      </c>
      <c r="Q33" s="5">
        <f t="shared" si="8"/>
        <v>5328.4223999999995</v>
      </c>
      <c r="R33" s="7">
        <f t="shared" si="9"/>
        <v>0</v>
      </c>
      <c r="S33" s="7">
        <f t="shared" si="10"/>
        <v>0</v>
      </c>
      <c r="T33" s="5">
        <f t="shared" si="11"/>
        <v>0</v>
      </c>
    </row>
    <row r="34" spans="2:20" ht="12.75">
      <c r="B34" s="7" t="s">
        <v>13</v>
      </c>
      <c r="C34" s="35">
        <v>93</v>
      </c>
      <c r="D34" s="36">
        <v>73</v>
      </c>
      <c r="E34" s="36">
        <v>106</v>
      </c>
      <c r="F34" s="37">
        <f t="shared" si="0"/>
        <v>106</v>
      </c>
      <c r="G34" s="7">
        <v>20.6</v>
      </c>
      <c r="H34" s="5"/>
      <c r="I34" s="7">
        <f t="shared" si="1"/>
        <v>-1.6000000000000014</v>
      </c>
      <c r="J34" s="7">
        <f t="shared" si="2"/>
        <v>0</v>
      </c>
      <c r="K34" s="7"/>
      <c r="L34" s="41">
        <f t="shared" si="3"/>
        <v>583.8912</v>
      </c>
      <c r="M34" s="42">
        <f t="shared" si="4"/>
        <v>441.50399999999996</v>
      </c>
      <c r="N34" s="42">
        <f t="shared" si="5"/>
        <v>396.864</v>
      </c>
      <c r="O34" s="40">
        <f t="shared" si="6"/>
        <v>665.5104</v>
      </c>
      <c r="P34" s="5">
        <f t="shared" si="7"/>
        <v>2087.7696</v>
      </c>
      <c r="Q34" s="5">
        <f t="shared" si="8"/>
        <v>5159.7696</v>
      </c>
      <c r="R34" s="7">
        <f t="shared" si="9"/>
        <v>0</v>
      </c>
      <c r="S34" s="7">
        <f t="shared" si="10"/>
        <v>0</v>
      </c>
      <c r="T34" s="5">
        <f t="shared" si="11"/>
        <v>0</v>
      </c>
    </row>
    <row r="35" spans="2:20" ht="12.75">
      <c r="B35" s="7" t="s">
        <v>14</v>
      </c>
      <c r="C35" s="35">
        <v>89</v>
      </c>
      <c r="D35" s="36">
        <v>57</v>
      </c>
      <c r="E35" s="36">
        <v>81</v>
      </c>
      <c r="F35" s="37">
        <f t="shared" si="0"/>
        <v>81</v>
      </c>
      <c r="G35" s="7">
        <v>16.5</v>
      </c>
      <c r="H35" s="5"/>
      <c r="I35" s="7">
        <f t="shared" si="1"/>
        <v>2.5</v>
      </c>
      <c r="J35" s="7">
        <f t="shared" si="2"/>
        <v>2828.217599695274</v>
      </c>
      <c r="K35" s="7"/>
      <c r="L35" s="41">
        <f t="shared" si="3"/>
        <v>558.7776</v>
      </c>
      <c r="M35" s="42">
        <f t="shared" si="4"/>
        <v>344.736</v>
      </c>
      <c r="N35" s="42">
        <f t="shared" si="5"/>
        <v>303.264</v>
      </c>
      <c r="O35" s="40">
        <f t="shared" si="6"/>
        <v>508.5504</v>
      </c>
      <c r="P35" s="5">
        <f t="shared" si="7"/>
        <v>1715.328</v>
      </c>
      <c r="Q35" s="5">
        <f t="shared" si="8"/>
        <v>4787.3279999999995</v>
      </c>
      <c r="R35" s="7">
        <f t="shared" si="9"/>
        <v>1.692701438713842</v>
      </c>
      <c r="S35" s="7">
        <f t="shared" si="10"/>
        <v>0.4461002897534727</v>
      </c>
      <c r="T35" s="5">
        <f t="shared" si="11"/>
        <v>1795191.1850169366</v>
      </c>
    </row>
    <row r="36" spans="2:20" ht="12.75">
      <c r="B36" s="7" t="s">
        <v>15</v>
      </c>
      <c r="C36" s="35">
        <v>82</v>
      </c>
      <c r="D36" s="36">
        <v>40</v>
      </c>
      <c r="E36" s="36">
        <v>59</v>
      </c>
      <c r="F36" s="37">
        <f t="shared" si="0"/>
        <v>59</v>
      </c>
      <c r="G36" s="7">
        <v>11.3</v>
      </c>
      <c r="H36" s="5"/>
      <c r="I36" s="7">
        <f t="shared" si="1"/>
        <v>7.699999999999999</v>
      </c>
      <c r="J36" s="7">
        <f t="shared" si="2"/>
        <v>8710.910207061444</v>
      </c>
      <c r="K36" s="7"/>
      <c r="L36" s="41">
        <f t="shared" si="3"/>
        <v>514.8288</v>
      </c>
      <c r="M36" s="42">
        <f t="shared" si="4"/>
        <v>241.92</v>
      </c>
      <c r="N36" s="42">
        <f t="shared" si="5"/>
        <v>220.896</v>
      </c>
      <c r="O36" s="40">
        <f t="shared" si="6"/>
        <v>370.4256</v>
      </c>
      <c r="P36" s="5">
        <f t="shared" si="7"/>
        <v>1348.0703999999998</v>
      </c>
      <c r="Q36" s="5">
        <f t="shared" si="8"/>
        <v>4420.0704</v>
      </c>
      <c r="R36" s="7">
        <f t="shared" si="9"/>
        <v>0.5074177433739241</v>
      </c>
      <c r="S36" s="7">
        <f t="shared" si="10"/>
        <v>0.8606494774246222</v>
      </c>
      <c r="T36" s="5">
        <f t="shared" si="11"/>
        <v>12718370.97909868</v>
      </c>
    </row>
    <row r="37" spans="2:20" ht="12.75">
      <c r="B37" s="7" t="s">
        <v>16</v>
      </c>
      <c r="C37" s="35">
        <v>67</v>
      </c>
      <c r="D37" s="36">
        <v>27</v>
      </c>
      <c r="E37" s="36">
        <v>41</v>
      </c>
      <c r="F37" s="37">
        <f t="shared" si="0"/>
        <v>41</v>
      </c>
      <c r="G37" s="7">
        <v>6.5</v>
      </c>
      <c r="H37" s="5"/>
      <c r="I37" s="7">
        <f t="shared" si="1"/>
        <v>12.5</v>
      </c>
      <c r="J37" s="7">
        <f t="shared" si="2"/>
        <v>14141.08799847637</v>
      </c>
      <c r="K37" s="7"/>
      <c r="L37" s="41">
        <f t="shared" si="3"/>
        <v>420.6528</v>
      </c>
      <c r="M37" s="42">
        <f t="shared" si="4"/>
        <v>163.296</v>
      </c>
      <c r="N37" s="42">
        <f t="shared" si="5"/>
        <v>153.504</v>
      </c>
      <c r="O37" s="40">
        <f t="shared" si="6"/>
        <v>257.4144</v>
      </c>
      <c r="P37" s="5">
        <f t="shared" si="7"/>
        <v>994.8672</v>
      </c>
      <c r="Q37" s="5">
        <f t="shared" si="8"/>
        <v>4066.8672</v>
      </c>
      <c r="R37" s="7">
        <f t="shared" si="9"/>
        <v>0.2875922418726327</v>
      </c>
      <c r="S37" s="7">
        <f t="shared" si="10"/>
        <v>0.9691045160972405</v>
      </c>
      <c r="T37" s="5">
        <f t="shared" si="11"/>
        <v>26438059.48530173</v>
      </c>
    </row>
    <row r="38" spans="2:20" ht="13.5" thickBot="1">
      <c r="B38" s="2" t="s">
        <v>17</v>
      </c>
      <c r="C38" s="28">
        <v>64</v>
      </c>
      <c r="D38" s="29">
        <v>22</v>
      </c>
      <c r="E38" s="29">
        <v>37</v>
      </c>
      <c r="F38" s="20">
        <f t="shared" si="0"/>
        <v>37</v>
      </c>
      <c r="G38" s="2">
        <v>2.6</v>
      </c>
      <c r="H38" s="6"/>
      <c r="I38" s="2">
        <f t="shared" si="1"/>
        <v>16.4</v>
      </c>
      <c r="J38" s="2">
        <f t="shared" si="2"/>
        <v>18553.107454000998</v>
      </c>
      <c r="K38" s="2"/>
      <c r="L38" s="43">
        <f t="shared" si="3"/>
        <v>401.8176</v>
      </c>
      <c r="M38" s="44">
        <f t="shared" si="4"/>
        <v>133.056</v>
      </c>
      <c r="N38" s="44">
        <f t="shared" si="5"/>
        <v>138.52800000000002</v>
      </c>
      <c r="O38" s="45">
        <f t="shared" si="6"/>
        <v>232.3008</v>
      </c>
      <c r="P38" s="6">
        <f t="shared" si="7"/>
        <v>905.7024</v>
      </c>
      <c r="Q38" s="6">
        <f t="shared" si="8"/>
        <v>3977.7024</v>
      </c>
      <c r="R38" s="2">
        <f t="shared" si="9"/>
        <v>0.21439548118081989</v>
      </c>
      <c r="S38" s="2">
        <f t="shared" si="10"/>
        <v>0.9905739430764247</v>
      </c>
      <c r="T38" s="6">
        <f t="shared" si="11"/>
        <v>37876634.47561996</v>
      </c>
    </row>
    <row r="39" spans="1:21" s="23" customFormat="1" ht="13.5" thickBot="1">
      <c r="A39" s="22"/>
      <c r="S39" s="48" t="s">
        <v>36</v>
      </c>
      <c r="T39" s="49">
        <f>SUM(T27:T38)</f>
        <v>209441035.50419164</v>
      </c>
      <c r="U39" s="23" t="s">
        <v>38</v>
      </c>
    </row>
    <row r="40" spans="1:21" s="23" customFormat="1" ht="12.75">
      <c r="A40" s="22"/>
      <c r="T40" s="23">
        <f>T39*0.278/1000</f>
        <v>58224.60787016528</v>
      </c>
      <c r="U40" s="23" t="s">
        <v>39</v>
      </c>
    </row>
    <row r="41" ht="13.5" thickBot="1"/>
    <row r="42" spans="1:8" s="23" customFormat="1" ht="13.5" thickBot="1">
      <c r="A42" s="22"/>
      <c r="F42" s="48" t="s">
        <v>37</v>
      </c>
      <c r="G42" s="49">
        <f>IF('BİNA BİLGİLERİ'!C14&lt;=2.6,T40/C6,T40/C5)</f>
        <v>30.325316599044417</v>
      </c>
      <c r="H42" s="23" t="str">
        <f>IF('BİNA BİLGİLERİ'!$C$14&lt;=2.6,"kWh/m2","kWh/m3")</f>
        <v>kWh/m3</v>
      </c>
    </row>
    <row r="43" ht="13.5" thickBot="1"/>
    <row r="44" spans="6:7" ht="13.5" thickBot="1">
      <c r="F44" s="46" t="s">
        <v>40</v>
      </c>
      <c r="G44" s="47">
        <f>C8/C5</f>
        <v>0.5166666666666667</v>
      </c>
    </row>
    <row r="45" ht="13.5" thickBot="1"/>
    <row r="46" spans="1:8" s="23" customFormat="1" ht="13.5" thickBot="1">
      <c r="A46" s="22"/>
      <c r="F46" s="48" t="s">
        <v>103</v>
      </c>
      <c r="G46" s="49">
        <f>IF('BİNA BİLGİLERİ'!C14&lt;=2.6,67.29*G44+50.16,21.74*G44+16.05)</f>
        <v>27.282333333333334</v>
      </c>
      <c r="H46" s="23" t="str">
        <f>IF('BİNA BİLGİLERİ'!$C$14&lt;=2.6,"kWh/m2","kWh/m3")</f>
        <v>kWh/m3</v>
      </c>
    </row>
  </sheetData>
  <sheetProtection password="A785" sheet="1" objects="1" scenarios="1"/>
  <mergeCells count="5">
    <mergeCell ref="B12:C12"/>
    <mergeCell ref="C25:F25"/>
    <mergeCell ref="L25:O25"/>
    <mergeCell ref="B24:T24"/>
    <mergeCell ref="B18:C18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4:U46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10" customWidth="1"/>
    <col min="2" max="2" width="33.8515625" style="3" customWidth="1"/>
    <col min="3" max="3" width="15.7109375" style="3" customWidth="1"/>
    <col min="4" max="6" width="9.140625" style="3" customWidth="1"/>
    <col min="7" max="7" width="13.140625" style="3" customWidth="1"/>
    <col min="8" max="8" width="9.140625" style="3" customWidth="1"/>
    <col min="9" max="9" width="10.140625" style="3" customWidth="1"/>
    <col min="10" max="10" width="10.8515625" style="3" customWidth="1"/>
    <col min="11" max="11" width="13.57421875" style="3" customWidth="1"/>
    <col min="12" max="15" width="10.28125" style="3" customWidth="1"/>
    <col min="16" max="16" width="12.140625" style="3" customWidth="1"/>
    <col min="17" max="18" width="9.140625" style="3" customWidth="1"/>
    <col min="19" max="19" width="11.421875" style="3" customWidth="1"/>
    <col min="20" max="20" width="16.57421875" style="3" customWidth="1"/>
    <col min="21" max="16384" width="9.140625" style="3" customWidth="1"/>
  </cols>
  <sheetData>
    <row r="3" ht="13.5" thickBot="1"/>
    <row r="4" spans="2:4" ht="12.75">
      <c r="B4" s="11" t="s">
        <v>87</v>
      </c>
      <c r="C4" s="12">
        <f>'BİNA BİLGİLERİ'!C8</f>
        <v>19</v>
      </c>
      <c r="D4" s="3" t="s">
        <v>101</v>
      </c>
    </row>
    <row r="5" spans="2:4" ht="12.75">
      <c r="B5" s="13" t="s">
        <v>88</v>
      </c>
      <c r="C5" s="14">
        <f>'BİNANIN ÖZGÜL ISI KAYBI'!C3</f>
        <v>1920</v>
      </c>
      <c r="D5" s="3" t="s">
        <v>100</v>
      </c>
    </row>
    <row r="6" spans="2:4" ht="12.75">
      <c r="B6" s="13" t="s">
        <v>115</v>
      </c>
      <c r="C6" s="14">
        <f>'BİNANIN ÖZGÜL ISI KAYBI'!C4</f>
        <v>614.4</v>
      </c>
      <c r="D6" s="3" t="s">
        <v>98</v>
      </c>
    </row>
    <row r="7" spans="2:4" ht="12.75">
      <c r="B7" s="13" t="s">
        <v>96</v>
      </c>
      <c r="C7" s="14">
        <f>'BİNA BİLGİLERİ'!C10</f>
        <v>5</v>
      </c>
      <c r="D7" s="3" t="s">
        <v>97</v>
      </c>
    </row>
    <row r="8" spans="2:4" ht="12.75">
      <c r="B8" s="13" t="s">
        <v>89</v>
      </c>
      <c r="C8" s="14">
        <f>'BİNANIN ÖZGÜL ISI KAYBI'!E54</f>
        <v>992</v>
      </c>
      <c r="D8" s="3" t="s">
        <v>98</v>
      </c>
    </row>
    <row r="9" spans="2:4" ht="13.5" thickBot="1">
      <c r="B9" s="15" t="s">
        <v>90</v>
      </c>
      <c r="C9" s="16">
        <f>'BİNANIN ÖZGÜL ISI KAYBI'!E68</f>
        <v>1131.2870398781097</v>
      </c>
      <c r="D9" s="3" t="s">
        <v>99</v>
      </c>
    </row>
    <row r="10" ht="15">
      <c r="F10" s="17"/>
    </row>
    <row r="11" ht="13.5" thickBot="1"/>
    <row r="12" spans="2:3" ht="13.5" thickBot="1">
      <c r="B12" s="257" t="s">
        <v>19</v>
      </c>
      <c r="C12" s="251"/>
    </row>
    <row r="13" spans="2:4" ht="12.75">
      <c r="B13" s="1" t="s">
        <v>20</v>
      </c>
      <c r="C13" s="1">
        <f>'BİNA BİLGİLERİ'!G5</f>
        <v>16.8</v>
      </c>
      <c r="D13" s="3" t="s">
        <v>98</v>
      </c>
    </row>
    <row r="14" spans="2:4" ht="12.75">
      <c r="B14" s="7" t="s">
        <v>21</v>
      </c>
      <c r="C14" s="7">
        <f>'BİNA BİLGİLERİ'!G6</f>
        <v>17.44</v>
      </c>
      <c r="D14" s="3" t="s">
        <v>98</v>
      </c>
    </row>
    <row r="15" spans="2:4" ht="12.75">
      <c r="B15" s="7" t="s">
        <v>22</v>
      </c>
      <c r="C15" s="7">
        <f>'BİNA BİLGİLERİ'!G7</f>
        <v>17.44</v>
      </c>
      <c r="D15" s="3" t="s">
        <v>98</v>
      </c>
    </row>
    <row r="16" spans="2:4" ht="13.5" thickBot="1">
      <c r="B16" s="2" t="s">
        <v>23</v>
      </c>
      <c r="C16" s="2">
        <f>'BİNA BİLGİLERİ'!G8</f>
        <v>10.4</v>
      </c>
      <c r="D16" s="3" t="s">
        <v>98</v>
      </c>
    </row>
    <row r="17" ht="13.5" thickBot="1"/>
    <row r="18" spans="2:3" ht="13.5" thickBot="1">
      <c r="B18" s="257" t="s">
        <v>24</v>
      </c>
      <c r="C18" s="251"/>
    </row>
    <row r="19" spans="2:3" ht="12.75">
      <c r="B19" s="1" t="s">
        <v>25</v>
      </c>
      <c r="C19" s="19">
        <f>'BİNA BİLGİLERİ'!G11</f>
        <v>0.6</v>
      </c>
    </row>
    <row r="20" spans="2:4" ht="13.5" thickBot="1">
      <c r="B20" s="2" t="s">
        <v>26</v>
      </c>
      <c r="C20" s="20">
        <f>'BİNA BİLGİLERİ'!G12</f>
        <v>0.6</v>
      </c>
      <c r="D20" s="3" t="s">
        <v>67</v>
      </c>
    </row>
    <row r="21" spans="2:3" ht="12.75">
      <c r="B21" s="21"/>
      <c r="C21" s="21"/>
    </row>
    <row r="22" spans="2:3" ht="12.75">
      <c r="B22" s="21"/>
      <c r="C22" s="21"/>
    </row>
    <row r="23" ht="13.5" thickBot="1"/>
    <row r="24" spans="1:20" s="51" customFormat="1" ht="21" customHeight="1" thickBot="1">
      <c r="A24" s="50"/>
      <c r="B24" s="290" t="s">
        <v>102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2"/>
    </row>
    <row r="25" spans="2:20" ht="39" thickBot="1">
      <c r="B25" s="24" t="s">
        <v>0</v>
      </c>
      <c r="C25" s="284" t="s">
        <v>1</v>
      </c>
      <c r="D25" s="285"/>
      <c r="E25" s="285"/>
      <c r="F25" s="286"/>
      <c r="G25" s="25" t="s">
        <v>18</v>
      </c>
      <c r="H25" s="26" t="s">
        <v>27</v>
      </c>
      <c r="I25" s="26" t="s">
        <v>28</v>
      </c>
      <c r="J25" s="26" t="s">
        <v>29</v>
      </c>
      <c r="K25" s="26" t="s">
        <v>30</v>
      </c>
      <c r="L25" s="287" t="s">
        <v>91</v>
      </c>
      <c r="M25" s="288"/>
      <c r="N25" s="288"/>
      <c r="O25" s="289"/>
      <c r="P25" s="26" t="s">
        <v>31</v>
      </c>
      <c r="Q25" s="26" t="s">
        <v>32</v>
      </c>
      <c r="R25" s="1" t="s">
        <v>33</v>
      </c>
      <c r="S25" s="26" t="s">
        <v>34</v>
      </c>
      <c r="T25" s="26" t="s">
        <v>35</v>
      </c>
    </row>
    <row r="26" spans="2:20" ht="26.25" thickBot="1">
      <c r="B26" s="27"/>
      <c r="C26" s="28" t="s">
        <v>2</v>
      </c>
      <c r="D26" s="29" t="s">
        <v>3</v>
      </c>
      <c r="E26" s="29" t="s">
        <v>4</v>
      </c>
      <c r="F26" s="20" t="s">
        <v>5</v>
      </c>
      <c r="G26" s="30" t="s">
        <v>92</v>
      </c>
      <c r="H26" s="31" t="s">
        <v>93</v>
      </c>
      <c r="I26" s="31" t="s">
        <v>94</v>
      </c>
      <c r="J26" s="31" t="s">
        <v>95</v>
      </c>
      <c r="K26" s="31"/>
      <c r="L26" s="32" t="s">
        <v>2</v>
      </c>
      <c r="M26" s="33" t="s">
        <v>3</v>
      </c>
      <c r="N26" s="33" t="s">
        <v>4</v>
      </c>
      <c r="O26" s="34" t="s">
        <v>5</v>
      </c>
      <c r="P26" s="31"/>
      <c r="Q26" s="31"/>
      <c r="R26" s="2"/>
      <c r="S26" s="31"/>
      <c r="T26" s="31"/>
    </row>
    <row r="27" spans="2:20" ht="12.75">
      <c r="B27" s="1" t="s">
        <v>6</v>
      </c>
      <c r="C27" s="35">
        <v>72</v>
      </c>
      <c r="D27" s="36">
        <v>26</v>
      </c>
      <c r="E27" s="36">
        <v>43</v>
      </c>
      <c r="F27" s="37">
        <f aca="true" t="shared" si="0" ref="F27:F38">E27</f>
        <v>43</v>
      </c>
      <c r="G27" s="1">
        <v>-5.2</v>
      </c>
      <c r="H27" s="4"/>
      <c r="I27" s="1">
        <f aca="true" t="shared" si="1" ref="I27:I38">$C$4-G27</f>
        <v>24.2</v>
      </c>
      <c r="J27" s="1">
        <f aca="true" t="shared" si="2" ref="J27:J38">IF(I27&gt;0,$C$9*I27,0)</f>
        <v>27377.146365050252</v>
      </c>
      <c r="K27" s="1"/>
      <c r="L27" s="38">
        <f aca="true" t="shared" si="3" ref="L27:L38">$C$19*$C$20*C27*$C$14</f>
        <v>452.0448</v>
      </c>
      <c r="M27" s="39">
        <f aca="true" t="shared" si="4" ref="M27:M38">$C$19*$C$20*D27*$C$13</f>
        <v>157.248</v>
      </c>
      <c r="N27" s="39">
        <f aca="true" t="shared" si="5" ref="N27:N38">$C$19*$C$20*E27*$C$16</f>
        <v>160.992</v>
      </c>
      <c r="O27" s="40">
        <f aca="true" t="shared" si="6" ref="O27:O38">$C$19*$C$20*F27*$C$15</f>
        <v>269.9712</v>
      </c>
      <c r="P27" s="4">
        <f aca="true" t="shared" si="7" ref="P27:P38">L27+M27+N27+O27</f>
        <v>1040.2559999999999</v>
      </c>
      <c r="Q27" s="4">
        <f aca="true" t="shared" si="8" ref="Q27:Q38">P27+$K$32</f>
        <v>4112.255999999999</v>
      </c>
      <c r="R27" s="1">
        <f aca="true" t="shared" si="9" ref="R27:R38">IF(I27&gt;0,Q27/J27,0)</f>
        <v>0.15020762007722316</v>
      </c>
      <c r="S27" s="1">
        <f aca="true" t="shared" si="10" ref="S27:S38">IF(I27&gt;0,(1-EXP(-1/R27)),0)</f>
        <v>0.9987155849293435</v>
      </c>
      <c r="T27" s="4">
        <f aca="true" t="shared" si="11" ref="T27:T38">(J27-Q27*S27)*86400*30/1000</f>
        <v>60316286.36477168</v>
      </c>
    </row>
    <row r="28" spans="2:20" ht="12.75">
      <c r="B28" s="7" t="s">
        <v>7</v>
      </c>
      <c r="C28" s="35">
        <v>84</v>
      </c>
      <c r="D28" s="36">
        <v>37</v>
      </c>
      <c r="E28" s="36">
        <v>57</v>
      </c>
      <c r="F28" s="37">
        <f t="shared" si="0"/>
        <v>57</v>
      </c>
      <c r="G28" s="7">
        <v>-4.1</v>
      </c>
      <c r="H28" s="5"/>
      <c r="I28" s="7">
        <f t="shared" si="1"/>
        <v>23.1</v>
      </c>
      <c r="J28" s="7">
        <f t="shared" si="2"/>
        <v>26132.730621184335</v>
      </c>
      <c r="K28" s="7"/>
      <c r="L28" s="41">
        <f t="shared" si="3"/>
        <v>527.3856000000001</v>
      </c>
      <c r="M28" s="42">
        <f t="shared" si="4"/>
        <v>223.776</v>
      </c>
      <c r="N28" s="42">
        <f t="shared" si="5"/>
        <v>213.40800000000002</v>
      </c>
      <c r="O28" s="40">
        <f t="shared" si="6"/>
        <v>357.8688</v>
      </c>
      <c r="P28" s="5">
        <f t="shared" si="7"/>
        <v>1322.4384000000002</v>
      </c>
      <c r="Q28" s="5">
        <f t="shared" si="8"/>
        <v>4394.4384</v>
      </c>
      <c r="R28" s="7">
        <f t="shared" si="9"/>
        <v>0.1681584088437232</v>
      </c>
      <c r="S28" s="7">
        <f t="shared" si="10"/>
        <v>0.9973857386327134</v>
      </c>
      <c r="T28" s="5">
        <f t="shared" si="11"/>
        <v>56375430.87902958</v>
      </c>
    </row>
    <row r="29" spans="2:20" ht="12.75">
      <c r="B29" s="7" t="s">
        <v>8</v>
      </c>
      <c r="C29" s="35">
        <v>95</v>
      </c>
      <c r="D29" s="36">
        <v>52</v>
      </c>
      <c r="E29" s="36">
        <v>77</v>
      </c>
      <c r="F29" s="37">
        <f t="shared" si="0"/>
        <v>77</v>
      </c>
      <c r="G29" s="7">
        <v>-1.3</v>
      </c>
      <c r="H29" s="5"/>
      <c r="I29" s="7">
        <f t="shared" si="1"/>
        <v>20.3</v>
      </c>
      <c r="J29" s="7">
        <f t="shared" si="2"/>
        <v>22965.12690952563</v>
      </c>
      <c r="K29" s="7"/>
      <c r="L29" s="41">
        <f t="shared" si="3"/>
        <v>596.448</v>
      </c>
      <c r="M29" s="42">
        <f t="shared" si="4"/>
        <v>314.496</v>
      </c>
      <c r="N29" s="42">
        <f t="shared" si="5"/>
        <v>288.288</v>
      </c>
      <c r="O29" s="40">
        <f t="shared" si="6"/>
        <v>483.4368</v>
      </c>
      <c r="P29" s="5">
        <f t="shared" si="7"/>
        <v>1682.6688</v>
      </c>
      <c r="Q29" s="5">
        <f t="shared" si="8"/>
        <v>4754.6687999999995</v>
      </c>
      <c r="R29" s="7">
        <f t="shared" si="9"/>
        <v>0.2070386468462243</v>
      </c>
      <c r="S29" s="7">
        <f t="shared" si="10"/>
        <v>0.9920136074089863</v>
      </c>
      <c r="T29" s="5">
        <f t="shared" si="11"/>
        <v>47299932.533037335</v>
      </c>
    </row>
    <row r="30" spans="2:20" ht="12.75">
      <c r="B30" s="7" t="s">
        <v>9</v>
      </c>
      <c r="C30" s="35">
        <v>83</v>
      </c>
      <c r="D30" s="36">
        <v>66</v>
      </c>
      <c r="E30" s="36">
        <v>90</v>
      </c>
      <c r="F30" s="37">
        <f t="shared" si="0"/>
        <v>90</v>
      </c>
      <c r="G30" s="7">
        <v>5.1</v>
      </c>
      <c r="H30" s="5"/>
      <c r="I30" s="7">
        <f t="shared" si="1"/>
        <v>13.9</v>
      </c>
      <c r="J30" s="7">
        <f t="shared" si="2"/>
        <v>15724.889854305726</v>
      </c>
      <c r="K30" s="7"/>
      <c r="L30" s="41">
        <f t="shared" si="3"/>
        <v>521.1072</v>
      </c>
      <c r="M30" s="42">
        <f t="shared" si="4"/>
        <v>399.168</v>
      </c>
      <c r="N30" s="42">
        <f t="shared" si="5"/>
        <v>336.96</v>
      </c>
      <c r="O30" s="40">
        <f t="shared" si="6"/>
        <v>565.056</v>
      </c>
      <c r="P30" s="5">
        <f t="shared" si="7"/>
        <v>1822.2912000000001</v>
      </c>
      <c r="Q30" s="5">
        <f t="shared" si="8"/>
        <v>4894.2912</v>
      </c>
      <c r="R30" s="7">
        <f t="shared" si="9"/>
        <v>0.3112448637380989</v>
      </c>
      <c r="S30" s="7">
        <f t="shared" si="10"/>
        <v>0.9597604294361443</v>
      </c>
      <c r="T30" s="5">
        <f t="shared" si="11"/>
        <v>28583391.01641801</v>
      </c>
    </row>
    <row r="31" spans="2:20" ht="12.75">
      <c r="B31" s="7" t="s">
        <v>10</v>
      </c>
      <c r="C31" s="35">
        <v>92</v>
      </c>
      <c r="D31" s="36">
        <v>79</v>
      </c>
      <c r="E31" s="36">
        <v>114</v>
      </c>
      <c r="F31" s="37">
        <f t="shared" si="0"/>
        <v>114</v>
      </c>
      <c r="G31" s="7">
        <v>10.1</v>
      </c>
      <c r="H31" s="5"/>
      <c r="I31" s="7">
        <f t="shared" si="1"/>
        <v>8.9</v>
      </c>
      <c r="J31" s="7">
        <f t="shared" si="2"/>
        <v>10068.454654915176</v>
      </c>
      <c r="K31" s="7"/>
      <c r="L31" s="41">
        <f t="shared" si="3"/>
        <v>577.6128</v>
      </c>
      <c r="M31" s="42">
        <f t="shared" si="4"/>
        <v>477.792</v>
      </c>
      <c r="N31" s="42">
        <f t="shared" si="5"/>
        <v>426.81600000000003</v>
      </c>
      <c r="O31" s="40">
        <f t="shared" si="6"/>
        <v>715.7376</v>
      </c>
      <c r="P31" s="5">
        <f t="shared" si="7"/>
        <v>2197.9584</v>
      </c>
      <c r="Q31" s="5">
        <f t="shared" si="8"/>
        <v>5269.9583999999995</v>
      </c>
      <c r="R31" s="7">
        <f t="shared" si="9"/>
        <v>0.5234128354967893</v>
      </c>
      <c r="S31" s="7">
        <f t="shared" si="10"/>
        <v>0.8519992275836845</v>
      </c>
      <c r="T31" s="5">
        <f t="shared" si="11"/>
        <v>14459353.205314534</v>
      </c>
    </row>
    <row r="32" spans="2:20" ht="12.75">
      <c r="B32" s="7" t="s">
        <v>11</v>
      </c>
      <c r="C32" s="35">
        <v>95</v>
      </c>
      <c r="D32" s="36">
        <v>83</v>
      </c>
      <c r="E32" s="36">
        <v>122</v>
      </c>
      <c r="F32" s="37">
        <f t="shared" si="0"/>
        <v>122</v>
      </c>
      <c r="G32" s="7">
        <v>13.5</v>
      </c>
      <c r="H32" s="5"/>
      <c r="I32" s="7">
        <f t="shared" si="1"/>
        <v>5.5</v>
      </c>
      <c r="J32" s="7">
        <f t="shared" si="2"/>
        <v>6222.078719329604</v>
      </c>
      <c r="K32" s="7">
        <f>C6*C7</f>
        <v>3072</v>
      </c>
      <c r="L32" s="41">
        <f t="shared" si="3"/>
        <v>596.448</v>
      </c>
      <c r="M32" s="42">
        <f t="shared" si="4"/>
        <v>501.984</v>
      </c>
      <c r="N32" s="42">
        <f t="shared" si="5"/>
        <v>456.76800000000003</v>
      </c>
      <c r="O32" s="40">
        <f t="shared" si="6"/>
        <v>765.9648000000001</v>
      </c>
      <c r="P32" s="5">
        <f t="shared" si="7"/>
        <v>2321.1648</v>
      </c>
      <c r="Q32" s="5">
        <f t="shared" si="8"/>
        <v>5393.1648000000005</v>
      </c>
      <c r="R32" s="7">
        <f t="shared" si="9"/>
        <v>0.8667786190562831</v>
      </c>
      <c r="S32" s="7">
        <f t="shared" si="10"/>
        <v>0.6845317146923334</v>
      </c>
      <c r="T32" s="5">
        <f t="shared" si="11"/>
        <v>6558502.274065559</v>
      </c>
    </row>
    <row r="33" spans="2:20" ht="12.75">
      <c r="B33" s="7" t="s">
        <v>12</v>
      </c>
      <c r="C33" s="35">
        <v>93</v>
      </c>
      <c r="D33" s="36">
        <v>81</v>
      </c>
      <c r="E33" s="36">
        <v>118</v>
      </c>
      <c r="F33" s="37">
        <f t="shared" si="0"/>
        <v>118</v>
      </c>
      <c r="G33" s="7">
        <v>17.2</v>
      </c>
      <c r="H33" s="7">
        <f>C9</f>
        <v>1131.2870398781097</v>
      </c>
      <c r="I33" s="7">
        <f t="shared" si="1"/>
        <v>1.8000000000000007</v>
      </c>
      <c r="J33" s="7">
        <f t="shared" si="2"/>
        <v>2036.3166717805982</v>
      </c>
      <c r="K33" s="7"/>
      <c r="L33" s="41">
        <f t="shared" si="3"/>
        <v>583.8912</v>
      </c>
      <c r="M33" s="42">
        <f t="shared" si="4"/>
        <v>489.88800000000003</v>
      </c>
      <c r="N33" s="42">
        <f t="shared" si="5"/>
        <v>441.792</v>
      </c>
      <c r="O33" s="40">
        <f t="shared" si="6"/>
        <v>740.8512</v>
      </c>
      <c r="P33" s="5">
        <f t="shared" si="7"/>
        <v>2256.4224</v>
      </c>
      <c r="Q33" s="5">
        <f t="shared" si="8"/>
        <v>5328.4223999999995</v>
      </c>
      <c r="R33" s="7">
        <f t="shared" si="9"/>
        <v>2.616696348776006</v>
      </c>
      <c r="S33" s="7">
        <f t="shared" si="10"/>
        <v>0.31761500393558617</v>
      </c>
      <c r="T33" s="5">
        <f t="shared" si="11"/>
        <v>891465.9644468721</v>
      </c>
    </row>
    <row r="34" spans="2:20" ht="12.75">
      <c r="B34" s="7" t="s">
        <v>13</v>
      </c>
      <c r="C34" s="35">
        <v>93</v>
      </c>
      <c r="D34" s="36">
        <v>73</v>
      </c>
      <c r="E34" s="36">
        <v>106</v>
      </c>
      <c r="F34" s="37">
        <f t="shared" si="0"/>
        <v>106</v>
      </c>
      <c r="G34" s="7">
        <v>17.2</v>
      </c>
      <c r="H34" s="5"/>
      <c r="I34" s="7">
        <f t="shared" si="1"/>
        <v>1.8000000000000007</v>
      </c>
      <c r="J34" s="7">
        <f t="shared" si="2"/>
        <v>2036.3166717805982</v>
      </c>
      <c r="K34" s="7"/>
      <c r="L34" s="41">
        <f t="shared" si="3"/>
        <v>583.8912</v>
      </c>
      <c r="M34" s="42">
        <f t="shared" si="4"/>
        <v>441.50399999999996</v>
      </c>
      <c r="N34" s="42">
        <f t="shared" si="5"/>
        <v>396.864</v>
      </c>
      <c r="O34" s="40">
        <f t="shared" si="6"/>
        <v>665.5104</v>
      </c>
      <c r="P34" s="5">
        <f t="shared" si="7"/>
        <v>2087.7696</v>
      </c>
      <c r="Q34" s="5">
        <f t="shared" si="8"/>
        <v>5159.7696</v>
      </c>
      <c r="R34" s="7">
        <f t="shared" si="9"/>
        <v>2.5338738672154504</v>
      </c>
      <c r="S34" s="7">
        <f t="shared" si="10"/>
        <v>0.3260859076467718</v>
      </c>
      <c r="T34" s="5">
        <f t="shared" si="11"/>
        <v>917019.8399944506</v>
      </c>
    </row>
    <row r="35" spans="2:20" ht="12.75">
      <c r="B35" s="7" t="s">
        <v>14</v>
      </c>
      <c r="C35" s="35">
        <v>89</v>
      </c>
      <c r="D35" s="36">
        <v>57</v>
      </c>
      <c r="E35" s="36">
        <v>81</v>
      </c>
      <c r="F35" s="37">
        <f t="shared" si="0"/>
        <v>81</v>
      </c>
      <c r="G35" s="7">
        <v>13.2</v>
      </c>
      <c r="H35" s="5"/>
      <c r="I35" s="7">
        <f t="shared" si="1"/>
        <v>5.800000000000001</v>
      </c>
      <c r="J35" s="7">
        <f t="shared" si="2"/>
        <v>6561.464831293037</v>
      </c>
      <c r="K35" s="7"/>
      <c r="L35" s="41">
        <f t="shared" si="3"/>
        <v>558.7776</v>
      </c>
      <c r="M35" s="42">
        <f t="shared" si="4"/>
        <v>344.736</v>
      </c>
      <c r="N35" s="42">
        <f t="shared" si="5"/>
        <v>303.264</v>
      </c>
      <c r="O35" s="40">
        <f t="shared" si="6"/>
        <v>508.5504</v>
      </c>
      <c r="P35" s="5">
        <f t="shared" si="7"/>
        <v>1715.328</v>
      </c>
      <c r="Q35" s="5">
        <f t="shared" si="8"/>
        <v>4787.3279999999995</v>
      </c>
      <c r="R35" s="7">
        <f t="shared" si="9"/>
        <v>0.7296126891007939</v>
      </c>
      <c r="S35" s="7">
        <f t="shared" si="10"/>
        <v>0.7460429696119586</v>
      </c>
      <c r="T35" s="5">
        <f t="shared" si="11"/>
        <v>7749853.02806372</v>
      </c>
    </row>
    <row r="36" spans="2:20" ht="12.75">
      <c r="B36" s="7" t="s">
        <v>15</v>
      </c>
      <c r="C36" s="35">
        <v>82</v>
      </c>
      <c r="D36" s="36">
        <v>40</v>
      </c>
      <c r="E36" s="36">
        <v>59</v>
      </c>
      <c r="F36" s="37">
        <f t="shared" si="0"/>
        <v>59</v>
      </c>
      <c r="G36" s="7">
        <v>6.9</v>
      </c>
      <c r="H36" s="5"/>
      <c r="I36" s="7">
        <f t="shared" si="1"/>
        <v>12.1</v>
      </c>
      <c r="J36" s="7">
        <f t="shared" si="2"/>
        <v>13688.573182525126</v>
      </c>
      <c r="K36" s="7"/>
      <c r="L36" s="41">
        <f t="shared" si="3"/>
        <v>514.8288</v>
      </c>
      <c r="M36" s="42">
        <f t="shared" si="4"/>
        <v>241.92</v>
      </c>
      <c r="N36" s="42">
        <f t="shared" si="5"/>
        <v>220.896</v>
      </c>
      <c r="O36" s="40">
        <f t="shared" si="6"/>
        <v>370.4256</v>
      </c>
      <c r="P36" s="5">
        <f t="shared" si="7"/>
        <v>1348.0703999999998</v>
      </c>
      <c r="Q36" s="5">
        <f t="shared" si="8"/>
        <v>4420.0704</v>
      </c>
      <c r="R36" s="7">
        <f t="shared" si="9"/>
        <v>0.3229022003288608</v>
      </c>
      <c r="S36" s="7">
        <f t="shared" si="10"/>
        <v>0.9548115127792896</v>
      </c>
      <c r="T36" s="5">
        <f t="shared" si="11"/>
        <v>24541675.688387956</v>
      </c>
    </row>
    <row r="37" spans="2:20" ht="12.75">
      <c r="B37" s="7" t="s">
        <v>16</v>
      </c>
      <c r="C37" s="35">
        <v>67</v>
      </c>
      <c r="D37" s="36">
        <v>27</v>
      </c>
      <c r="E37" s="36">
        <v>41</v>
      </c>
      <c r="F37" s="37">
        <f t="shared" si="0"/>
        <v>41</v>
      </c>
      <c r="G37" s="7">
        <v>1.3</v>
      </c>
      <c r="H37" s="5"/>
      <c r="I37" s="7">
        <f t="shared" si="1"/>
        <v>17.7</v>
      </c>
      <c r="J37" s="7">
        <f t="shared" si="2"/>
        <v>20023.78060584254</v>
      </c>
      <c r="K37" s="7"/>
      <c r="L37" s="41">
        <f t="shared" si="3"/>
        <v>420.6528</v>
      </c>
      <c r="M37" s="42">
        <f t="shared" si="4"/>
        <v>163.296</v>
      </c>
      <c r="N37" s="42">
        <f t="shared" si="5"/>
        <v>153.504</v>
      </c>
      <c r="O37" s="40">
        <f t="shared" si="6"/>
        <v>257.4144</v>
      </c>
      <c r="P37" s="5">
        <f t="shared" si="7"/>
        <v>994.8672</v>
      </c>
      <c r="Q37" s="5">
        <f t="shared" si="8"/>
        <v>4066.8672</v>
      </c>
      <c r="R37" s="7">
        <f t="shared" si="9"/>
        <v>0.2031018657292604</v>
      </c>
      <c r="S37" s="7">
        <f t="shared" si="10"/>
        <v>0.9927273728567745</v>
      </c>
      <c r="T37" s="5">
        <f t="shared" si="11"/>
        <v>41436982.636318766</v>
      </c>
    </row>
    <row r="38" spans="2:20" ht="13.5" thickBot="1">
      <c r="B38" s="2" t="s">
        <v>17</v>
      </c>
      <c r="C38" s="28">
        <v>64</v>
      </c>
      <c r="D38" s="29">
        <v>22</v>
      </c>
      <c r="E38" s="29">
        <v>37</v>
      </c>
      <c r="F38" s="20">
        <f t="shared" si="0"/>
        <v>37</v>
      </c>
      <c r="G38" s="2">
        <v>-3</v>
      </c>
      <c r="H38" s="6"/>
      <c r="I38" s="2">
        <f t="shared" si="1"/>
        <v>22</v>
      </c>
      <c r="J38" s="2">
        <f t="shared" si="2"/>
        <v>24888.314877318415</v>
      </c>
      <c r="K38" s="2"/>
      <c r="L38" s="43">
        <f t="shared" si="3"/>
        <v>401.8176</v>
      </c>
      <c r="M38" s="44">
        <f t="shared" si="4"/>
        <v>133.056</v>
      </c>
      <c r="N38" s="44">
        <f t="shared" si="5"/>
        <v>138.52800000000002</v>
      </c>
      <c r="O38" s="45">
        <f t="shared" si="6"/>
        <v>232.3008</v>
      </c>
      <c r="P38" s="6">
        <f t="shared" si="7"/>
        <v>905.7024</v>
      </c>
      <c r="Q38" s="6">
        <f t="shared" si="8"/>
        <v>3977.7024</v>
      </c>
      <c r="R38" s="2">
        <f t="shared" si="9"/>
        <v>0.15982208597115663</v>
      </c>
      <c r="S38" s="2">
        <f t="shared" si="10"/>
        <v>0.9980829303892399</v>
      </c>
      <c r="T38" s="6">
        <f t="shared" si="11"/>
        <v>54220072.92116859</v>
      </c>
    </row>
    <row r="39" spans="1:21" s="23" customFormat="1" ht="13.5" thickBot="1">
      <c r="A39" s="22"/>
      <c r="S39" s="48" t="s">
        <v>36</v>
      </c>
      <c r="T39" s="49">
        <f>SUM(T27:T38)</f>
        <v>343349966.35101706</v>
      </c>
      <c r="U39" s="23" t="s">
        <v>38</v>
      </c>
    </row>
    <row r="40" spans="1:21" s="23" customFormat="1" ht="12.75">
      <c r="A40" s="22"/>
      <c r="T40" s="23">
        <f>T39*0.278/1000</f>
        <v>95451.29064558275</v>
      </c>
      <c r="U40" s="23" t="s">
        <v>39</v>
      </c>
    </row>
    <row r="41" ht="13.5" thickBot="1"/>
    <row r="42" spans="1:8" s="23" customFormat="1" ht="13.5" thickBot="1">
      <c r="A42" s="22"/>
      <c r="F42" s="48" t="s">
        <v>37</v>
      </c>
      <c r="G42" s="49">
        <f>IF('BİNA BİLGİLERİ'!C14&lt;=2.6,T40/C6,T40/C5)</f>
        <v>49.71421387790768</v>
      </c>
      <c r="H42" s="23" t="str">
        <f>IF('BİNA BİLGİLERİ'!$C$14&lt;=2.6,"kWh/m2","kWh/m3")</f>
        <v>kWh/m3</v>
      </c>
    </row>
    <row r="43" ht="13.5" thickBot="1"/>
    <row r="44" spans="6:7" ht="13.5" thickBot="1">
      <c r="F44" s="46" t="s">
        <v>40</v>
      </c>
      <c r="G44" s="47">
        <f>C8/C5</f>
        <v>0.5166666666666667</v>
      </c>
    </row>
    <row r="45" ht="13.5" thickBot="1"/>
    <row r="46" spans="1:8" s="23" customFormat="1" ht="13.5" thickBot="1">
      <c r="A46" s="22"/>
      <c r="F46" s="48" t="s">
        <v>103</v>
      </c>
      <c r="G46" s="49">
        <f>IF('BİNA BİLGİLERİ'!C14&lt;=2.6,82.81*G44+87.7,26.5*G44+28.06)</f>
        <v>41.751666666666665</v>
      </c>
      <c r="H46" s="23" t="str">
        <f>IF('BİNA BİLGİLERİ'!$C$14&lt;=2.6,"kWh/m2","kWh/m3")</f>
        <v>kWh/m3</v>
      </c>
    </row>
  </sheetData>
  <sheetProtection password="A785" sheet="1" objects="1" scenarios="1"/>
  <mergeCells count="5">
    <mergeCell ref="B12:C12"/>
    <mergeCell ref="C25:F25"/>
    <mergeCell ref="L25:O25"/>
    <mergeCell ref="B24:T24"/>
    <mergeCell ref="B18:C18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3:DU21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181" customWidth="1"/>
    <col min="2" max="2" width="11.28125" style="182" customWidth="1"/>
    <col min="3" max="3" width="27.57421875" style="182" customWidth="1"/>
    <col min="4" max="5" width="10.28125" style="182" customWidth="1"/>
    <col min="6" max="6" width="11.8515625" style="183" customWidth="1"/>
    <col min="7" max="7" width="10.8515625" style="182" customWidth="1"/>
    <col min="8" max="8" width="9.28125" style="182" customWidth="1"/>
    <col min="9" max="9" width="9.8515625" style="184" customWidth="1"/>
    <col min="10" max="10" width="10.28125" style="182" customWidth="1"/>
    <col min="11" max="11" width="13.57421875" style="182" customWidth="1"/>
    <col min="12" max="12" width="13.00390625" style="181" customWidth="1"/>
    <col min="13" max="17" width="11.8515625" style="182" customWidth="1"/>
    <col min="18" max="18" width="12.28125" style="182" customWidth="1"/>
    <col min="19" max="19" width="18.421875" style="182" customWidth="1"/>
    <col min="20" max="20" width="11.00390625" style="182" customWidth="1"/>
    <col min="21" max="16384" width="9.140625" style="182" customWidth="1"/>
  </cols>
  <sheetData>
    <row r="2" ht="13.5" thickBot="1"/>
    <row r="3" spans="1:99" s="193" customFormat="1" ht="72">
      <c r="A3" s="185"/>
      <c r="B3" s="346" t="s">
        <v>41</v>
      </c>
      <c r="C3" s="347"/>
      <c r="D3" s="186" t="s">
        <v>44</v>
      </c>
      <c r="E3" s="186" t="s">
        <v>159</v>
      </c>
      <c r="F3" s="187" t="s">
        <v>128</v>
      </c>
      <c r="G3" s="188" t="s">
        <v>129</v>
      </c>
      <c r="H3" s="189" t="s">
        <v>49</v>
      </c>
      <c r="I3" s="190" t="s">
        <v>130</v>
      </c>
      <c r="J3" s="191" t="s">
        <v>131</v>
      </c>
      <c r="K3" s="191" t="s">
        <v>132</v>
      </c>
      <c r="L3" s="191" t="s">
        <v>133</v>
      </c>
      <c r="M3" s="186" t="s">
        <v>134</v>
      </c>
      <c r="N3" s="189" t="s">
        <v>162</v>
      </c>
      <c r="O3" s="189" t="s">
        <v>162</v>
      </c>
      <c r="P3" s="189" t="s">
        <v>135</v>
      </c>
      <c r="Q3" s="189" t="s">
        <v>135</v>
      </c>
      <c r="R3" s="192" t="s">
        <v>136</v>
      </c>
      <c r="S3" s="344" t="s">
        <v>161</v>
      </c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</row>
    <row r="4" spans="2:125" ht="15" customHeight="1">
      <c r="B4" s="348"/>
      <c r="C4" s="349"/>
      <c r="D4" s="194" t="s">
        <v>137</v>
      </c>
      <c r="E4" s="194"/>
      <c r="F4" s="195"/>
      <c r="G4" s="196" t="s">
        <v>138</v>
      </c>
      <c r="H4" s="197" t="s">
        <v>139</v>
      </c>
      <c r="I4" s="198" t="s">
        <v>48</v>
      </c>
      <c r="J4" s="199"/>
      <c r="K4" s="200" t="s">
        <v>140</v>
      </c>
      <c r="L4" s="201" t="s">
        <v>141</v>
      </c>
      <c r="M4" s="201" t="s">
        <v>142</v>
      </c>
      <c r="N4" s="202" t="s">
        <v>164</v>
      </c>
      <c r="O4" s="202" t="s">
        <v>163</v>
      </c>
      <c r="P4" s="202" t="s">
        <v>143</v>
      </c>
      <c r="Q4" s="202" t="s">
        <v>144</v>
      </c>
      <c r="R4" s="203" t="s">
        <v>145</v>
      </c>
      <c r="S4" s="345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</row>
    <row r="5" spans="2:125" ht="13.5" thickBot="1">
      <c r="B5" s="350"/>
      <c r="C5" s="351"/>
      <c r="D5" s="204" t="s">
        <v>45</v>
      </c>
      <c r="E5" s="204"/>
      <c r="F5" s="205" t="s">
        <v>80</v>
      </c>
      <c r="G5" s="206" t="s">
        <v>45</v>
      </c>
      <c r="H5" s="206" t="s">
        <v>47</v>
      </c>
      <c r="I5" s="207" t="s">
        <v>146</v>
      </c>
      <c r="J5" s="208" t="s">
        <v>147</v>
      </c>
      <c r="K5" s="208" t="s">
        <v>147</v>
      </c>
      <c r="L5" s="209" t="s">
        <v>148</v>
      </c>
      <c r="M5" s="210" t="s">
        <v>148</v>
      </c>
      <c r="N5" s="211" t="s">
        <v>45</v>
      </c>
      <c r="O5" s="211" t="s">
        <v>45</v>
      </c>
      <c r="P5" s="211" t="s">
        <v>149</v>
      </c>
      <c r="Q5" s="211" t="s">
        <v>149</v>
      </c>
      <c r="R5" s="212" t="s">
        <v>150</v>
      </c>
      <c r="S5" s="209" t="s">
        <v>80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</row>
    <row r="6" spans="1:19" ht="12.75" customHeight="1">
      <c r="A6" s="293"/>
      <c r="B6" s="353" t="s">
        <v>58</v>
      </c>
      <c r="C6" s="356" t="s">
        <v>151</v>
      </c>
      <c r="D6" s="357"/>
      <c r="E6" s="357"/>
      <c r="F6" s="358"/>
      <c r="G6" s="357"/>
      <c r="H6" s="357"/>
      <c r="I6" s="360"/>
      <c r="J6" s="357"/>
      <c r="K6" s="214"/>
      <c r="L6" s="215"/>
      <c r="M6" s="216"/>
      <c r="N6" s="217"/>
      <c r="O6" s="217"/>
      <c r="P6" s="217"/>
      <c r="Q6" s="217"/>
      <c r="R6" s="217"/>
      <c r="S6" s="217"/>
    </row>
    <row r="7" spans="1:19" ht="12.75" customHeight="1">
      <c r="A7" s="293"/>
      <c r="B7" s="354"/>
      <c r="C7" s="320"/>
      <c r="D7" s="321"/>
      <c r="E7" s="321"/>
      <c r="F7" s="322"/>
      <c r="G7" s="321"/>
      <c r="H7" s="321"/>
      <c r="I7" s="361"/>
      <c r="J7" s="321"/>
      <c r="K7" s="312">
        <f>'DİFÜZYON HESABI BİLGİLERİ'!D3</f>
        <v>20</v>
      </c>
      <c r="L7" s="314">
        <f>IF(K7&lt;&gt;"",IF(AND(K7&lt;=30,K7&gt;=0),288.68*(1.098+K7/100)^8.02,IF(AND(K7&lt;0,K7&gt;=-20),4.689*(1.486+K7/100)^12.3)),"")</f>
        <v>2338.1896306956355</v>
      </c>
      <c r="M7" s="316">
        <f>L7*('DİFÜZYON HESABI BİLGİLERİ'!D4)/100</f>
        <v>1169.0948153478178</v>
      </c>
      <c r="N7" s="318"/>
      <c r="O7" s="309"/>
      <c r="P7" s="309"/>
      <c r="Q7" s="309"/>
      <c r="R7" s="309"/>
      <c r="S7" s="343"/>
    </row>
    <row r="8" spans="1:19" s="218" customFormat="1" ht="12.75">
      <c r="A8" s="293"/>
      <c r="B8" s="354"/>
      <c r="C8" s="301" t="s">
        <v>42</v>
      </c>
      <c r="D8" s="303"/>
      <c r="E8" s="303"/>
      <c r="F8" s="305"/>
      <c r="G8" s="303"/>
      <c r="H8" s="303"/>
      <c r="I8" s="323">
        <f>'BİNANIN ÖZGÜL ISI KAYBI'!H16</f>
        <v>0.13</v>
      </c>
      <c r="J8" s="325">
        <f>IF(AND(K7&lt;&gt;"",K9&lt;&gt;""),K7-K9,IF(AND(K7&lt;&gt;"",K9=""),K7-$K$27,IF(I8=0,J6)))</f>
        <v>2.1916312431946956</v>
      </c>
      <c r="K8" s="313"/>
      <c r="L8" s="315"/>
      <c r="M8" s="317"/>
      <c r="N8" s="318"/>
      <c r="O8" s="309"/>
      <c r="P8" s="309"/>
      <c r="Q8" s="309"/>
      <c r="R8" s="309"/>
      <c r="S8" s="343"/>
    </row>
    <row r="9" spans="1:19" s="218" customFormat="1" ht="13.5" customHeight="1">
      <c r="A9" s="293"/>
      <c r="B9" s="354"/>
      <c r="C9" s="320"/>
      <c r="D9" s="321"/>
      <c r="E9" s="321"/>
      <c r="F9" s="322"/>
      <c r="G9" s="321"/>
      <c r="H9" s="321"/>
      <c r="I9" s="324"/>
      <c r="J9" s="326"/>
      <c r="K9" s="312">
        <f>IF(I8&gt;0,K7-I8*$R$32,IF(I8=0,K7))</f>
        <v>17.808368756805304</v>
      </c>
      <c r="L9" s="314">
        <f>IF(K9&lt;&gt;"",IF(AND(K9&lt;=30,K9&gt;=0),288.68*(1.098+K9/100)^8.02,IF(AND(K9&lt;0,K9&gt;=-20),4.689*(1.486+K9/100)^12.3)),"")</f>
        <v>2039.7058243694398</v>
      </c>
      <c r="M9" s="316"/>
      <c r="N9" s="318"/>
      <c r="O9" s="359"/>
      <c r="P9" s="352"/>
      <c r="Q9" s="352"/>
      <c r="R9" s="362"/>
      <c r="S9" s="342"/>
    </row>
    <row r="10" spans="1:19" s="218" customFormat="1" ht="13.5" customHeight="1">
      <c r="A10" s="293"/>
      <c r="B10" s="354"/>
      <c r="C10" s="301" t="str">
        <f>'BİNANIN ÖZGÜL ISI KAYBI'!C17</f>
        <v>İç sıva</v>
      </c>
      <c r="D10" s="323">
        <f>'BİNANIN ÖZGÜL ISI KAYBI'!D17</f>
        <v>0.02</v>
      </c>
      <c r="E10" s="323">
        <f>'BİNANIN ÖZGÜL ISI KAYBI'!E17</f>
        <v>1800</v>
      </c>
      <c r="F10" s="329">
        <f>'BİNANIN ÖZGÜL ISI KAYBI'!F17</f>
        <v>15</v>
      </c>
      <c r="G10" s="325">
        <f>D10*F10</f>
        <v>0.3</v>
      </c>
      <c r="H10" s="323">
        <f>'BİNANIN ÖZGÜL ISI KAYBI'!G17</f>
        <v>0.87</v>
      </c>
      <c r="I10" s="323">
        <f>IF(AND(D10&gt;0,H10&gt;0),D10/H10,0)</f>
        <v>0.022988505747126436</v>
      </c>
      <c r="J10" s="325">
        <f>IF(AND(K9&lt;&gt;"",K11&lt;&gt;""),K9-K11,IF(AND(K9&lt;&gt;"",K11=""),K9-$K$27,IF(I10=0,J8)))</f>
        <v>0.38755636484433253</v>
      </c>
      <c r="K10" s="313"/>
      <c r="L10" s="315"/>
      <c r="M10" s="317"/>
      <c r="N10" s="318"/>
      <c r="O10" s="359"/>
      <c r="P10" s="352"/>
      <c r="Q10" s="352"/>
      <c r="R10" s="362"/>
      <c r="S10" s="342"/>
    </row>
    <row r="11" spans="1:19" s="218" customFormat="1" ht="12.75">
      <c r="A11" s="293"/>
      <c r="B11" s="354"/>
      <c r="C11" s="320"/>
      <c r="D11" s="324"/>
      <c r="E11" s="324"/>
      <c r="F11" s="330"/>
      <c r="G11" s="326"/>
      <c r="H11" s="324"/>
      <c r="I11" s="324"/>
      <c r="J11" s="326"/>
      <c r="K11" s="312">
        <f>IF(I10&gt;0,K9-I10*$R$32,IF(I10=0,K9))</f>
        <v>17.420812391960972</v>
      </c>
      <c r="L11" s="314">
        <f>IF(K11&lt;&gt;"",IF(AND(K11&lt;=30,K11&gt;=0),288.68*(1.098+K11/100)^8.02,IF(AND(K11&lt;0,K11&gt;=-20),4.689*(1.486+K11/100)^12.3)),"")</f>
        <v>1990.5503899903224</v>
      </c>
      <c r="M11" s="316"/>
      <c r="N11" s="335">
        <f>G10</f>
        <v>0.3</v>
      </c>
      <c r="O11" s="340">
        <f>G12+G14+G16+G18+G20+G22+G24</f>
        <v>2.5999999999999996</v>
      </c>
      <c r="P11" s="338">
        <f>IF(N11&gt;0,($M$7-L11)/(1500000*N11),"")</f>
        <v>-0.0018254568325388992</v>
      </c>
      <c r="Q11" s="338">
        <f>IF(O11&gt;0,(L11-$M$27)/(1500000*O11),"")</f>
        <v>0.00045708941854349987</v>
      </c>
      <c r="R11" s="339">
        <f>IF(OR(P11="",Q11=""),"",'DİFÜZYON HESABI BİLGİLERİ'!$F$3*(P11-Q11))</f>
        <v>-3.2868666015586547</v>
      </c>
      <c r="S11" s="336" t="str">
        <f>IF(OR(P11="",Q11=""),"",IF(R11&lt;1,"Wt &lt; 1  Olumlu","Wt &gt; 1  OLUMSUZ"))</f>
        <v>Wt &lt; 1  Olumlu</v>
      </c>
    </row>
    <row r="12" spans="1:19" s="218" customFormat="1" ht="12.75">
      <c r="A12" s="293"/>
      <c r="B12" s="354"/>
      <c r="C12" s="301" t="str">
        <f>'BİNANIN ÖZGÜL ISI KAYBI'!C18</f>
        <v>Yatay Delikli Tuğla</v>
      </c>
      <c r="D12" s="323">
        <f>'BİNANIN ÖZGÜL ISI KAYBI'!D18</f>
        <v>0.19</v>
      </c>
      <c r="E12" s="323">
        <f>'BİNANIN ÖZGÜL ISI KAYBI'!E18</f>
        <v>1000</v>
      </c>
      <c r="F12" s="329">
        <f>'BİNANIN ÖZGÜL ISI KAYBI'!F18</f>
        <v>5</v>
      </c>
      <c r="G12" s="325">
        <f>D12*F12</f>
        <v>0.95</v>
      </c>
      <c r="H12" s="323">
        <f>'BİNANIN ÖZGÜL ISI KAYBI'!G18</f>
        <v>0.45</v>
      </c>
      <c r="I12" s="323">
        <f>IF(AND(D12&gt;0,H12&gt;0),D12/H12,0)</f>
        <v>0.4222222222222222</v>
      </c>
      <c r="J12" s="325">
        <f>IF(AND(K11&lt;&gt;"",K13&lt;&gt;""),K11-K13,IF(AND(K11&lt;&gt;"",K13=""),K11-$K$27,IF(I12=0,J10)))</f>
        <v>7.118118567640888</v>
      </c>
      <c r="K12" s="313"/>
      <c r="L12" s="315"/>
      <c r="M12" s="317"/>
      <c r="N12" s="341"/>
      <c r="O12" s="340"/>
      <c r="P12" s="338"/>
      <c r="Q12" s="338"/>
      <c r="R12" s="339"/>
      <c r="S12" s="336"/>
    </row>
    <row r="13" spans="1:19" s="218" customFormat="1" ht="12.75">
      <c r="A13" s="293"/>
      <c r="B13" s="354"/>
      <c r="C13" s="320"/>
      <c r="D13" s="324"/>
      <c r="E13" s="324"/>
      <c r="F13" s="330"/>
      <c r="G13" s="326"/>
      <c r="H13" s="324"/>
      <c r="I13" s="324"/>
      <c r="J13" s="326"/>
      <c r="K13" s="312">
        <f>IF(I12&gt;0,K11-I12*$R$32,IF(I12=0,K11))</f>
        <v>10.302693824320084</v>
      </c>
      <c r="L13" s="314">
        <f>IF(K13&lt;&gt;"",IF(AND(K13&lt;=30,K13&gt;=0),288.68*(1.098+K13/100)^8.02,IF(AND(K13&lt;0,K13&gt;=-20),4.689*(1.486+K13/100)^12.3)),"")</f>
        <v>1254.3817857272559</v>
      </c>
      <c r="M13" s="316"/>
      <c r="N13" s="341">
        <f>G10+G12</f>
        <v>1.25</v>
      </c>
      <c r="O13" s="340">
        <f>G14+G16+G18+G20+G22+G24</f>
        <v>1.65</v>
      </c>
      <c r="P13" s="338">
        <f>IF(N13&gt;0,($M$7-L13)/(1500000*N13),"")</f>
        <v>-4.5486384202366994E-05</v>
      </c>
      <c r="Q13" s="338">
        <f>IF(O13&gt;0,(L13-$M$27)/(1500000*O13),"")</f>
        <v>0.00042282025376023545</v>
      </c>
      <c r="R13" s="339">
        <f>IF(OR(P13="",Q13=""),"",'DİFÜZYON HESABI BİLGİLERİ'!$F$3*(P13-Q13))</f>
        <v>-0.6743615586661476</v>
      </c>
      <c r="S13" s="336" t="str">
        <f>IF(OR(P13="",Q13=""),"",IF(R13&lt;1,"Wt &lt; 1  Olumlu","Wt &gt; 1  OLUMSUZ"))</f>
        <v>Wt &lt; 1  Olumlu</v>
      </c>
    </row>
    <row r="14" spans="1:19" s="218" customFormat="1" ht="12.75">
      <c r="A14" s="293"/>
      <c r="B14" s="354"/>
      <c r="C14" s="301" t="str">
        <f>'BİNANIN ÖZGÜL ISI KAYBI'!C19</f>
        <v>Poliüretan Sert Köpük</v>
      </c>
      <c r="D14" s="323">
        <f>'BİNANIN ÖZGÜL ISI KAYBI'!D19</f>
        <v>0.04</v>
      </c>
      <c r="E14" s="323">
        <f>'BİNANIN ÖZGÜL ISI KAYBI'!E19</f>
        <v>30</v>
      </c>
      <c r="F14" s="329">
        <f>'BİNANIN ÖZGÜL ISI KAYBI'!F19</f>
        <v>30</v>
      </c>
      <c r="G14" s="325">
        <f>D14*F14</f>
        <v>1.2</v>
      </c>
      <c r="H14" s="323">
        <f>'BİNANIN ÖZGÜL ISI KAYBI'!G19</f>
        <v>0.035</v>
      </c>
      <c r="I14" s="323">
        <f>IF(AND(D14&gt;0,H14&gt;0),D14/H14,0)</f>
        <v>1.1428571428571428</v>
      </c>
      <c r="J14" s="325">
        <f>IF(AND(K13&lt;&gt;"",K15&lt;&gt;""),K13-K15,IF(AND(K13&lt;&gt;"",K15=""),K13-$K$27,IF(I14=0,J12)))</f>
        <v>19.267087852261053</v>
      </c>
      <c r="K14" s="313"/>
      <c r="L14" s="315"/>
      <c r="M14" s="317"/>
      <c r="N14" s="341"/>
      <c r="O14" s="340"/>
      <c r="P14" s="338"/>
      <c r="Q14" s="338"/>
      <c r="R14" s="339"/>
      <c r="S14" s="336"/>
    </row>
    <row r="15" spans="1:19" s="218" customFormat="1" ht="12.75">
      <c r="A15" s="293"/>
      <c r="B15" s="354"/>
      <c r="C15" s="320"/>
      <c r="D15" s="324"/>
      <c r="E15" s="324"/>
      <c r="F15" s="330"/>
      <c r="G15" s="326"/>
      <c r="H15" s="324"/>
      <c r="I15" s="324"/>
      <c r="J15" s="326"/>
      <c r="K15" s="312">
        <f>IF(I14&gt;0,K13-I14*$R$32,IF(I14=0,K13))</f>
        <v>-8.964394027940969</v>
      </c>
      <c r="L15" s="314">
        <f>IF(K15&lt;&gt;"",IF(AND(K15&lt;=30,K15&gt;=0),288.68*(1.098+K15/100)^8.02,IF(AND(K15&lt;0,K15&gt;=-20),4.689*(1.486+K15/100)^12.3)),"")</f>
        <v>284.79553333099295</v>
      </c>
      <c r="M15" s="316"/>
      <c r="N15" s="341">
        <f>G10+G12+G14</f>
        <v>2.45</v>
      </c>
      <c r="O15" s="340">
        <f>G16+G18+G20+G22+G24</f>
        <v>0.44999999999999996</v>
      </c>
      <c r="P15" s="338">
        <f>IF(N15&gt;0,($M$7-L15)/(1500000*N15),"")</f>
        <v>0.00024062565497056455</v>
      </c>
      <c r="Q15" s="337">
        <f>IF(O15&gt;0,(L15-$M$27)/(1500000*O15),"")</f>
        <v>0.00011391685283010355</v>
      </c>
      <c r="R15" s="339">
        <f>IF(OR(P15="",Q15=""),"",'DİFÜZYON HESABI BİLGİLERİ'!$F$3*(P15-Q15))</f>
        <v>0.18246067508226382</v>
      </c>
      <c r="S15" s="336" t="str">
        <f>IF(OR(P15="",Q15=""),"",IF(R15&lt;1,"Wt &lt; 1  Olumlu","Wt &gt; 1  OLUMSUZ"))</f>
        <v>Wt &lt; 1  Olumlu</v>
      </c>
    </row>
    <row r="16" spans="1:19" s="218" customFormat="1" ht="12.75">
      <c r="A16" s="293"/>
      <c r="B16" s="354"/>
      <c r="C16" s="301" t="str">
        <f>'BİNANIN ÖZGÜL ISI KAYBI'!C20</f>
        <v>Dış Sıva</v>
      </c>
      <c r="D16" s="323">
        <f>'BİNANIN ÖZGÜL ISI KAYBI'!D20</f>
        <v>0.03</v>
      </c>
      <c r="E16" s="323">
        <f>'BİNANIN ÖZGÜL ISI KAYBI'!E20</f>
        <v>2000</v>
      </c>
      <c r="F16" s="329">
        <f>'BİNANIN ÖZGÜL ISI KAYBI'!F20</f>
        <v>15</v>
      </c>
      <c r="G16" s="325">
        <f>D16*F16</f>
        <v>0.44999999999999996</v>
      </c>
      <c r="H16" s="323">
        <f>'BİNANIN ÖZGÜL ISI KAYBI'!G20</f>
        <v>1.4</v>
      </c>
      <c r="I16" s="323">
        <f>IF(AND(D16&gt;0,H16&gt;0),D16/H16,0)</f>
        <v>0.02142857142857143</v>
      </c>
      <c r="J16" s="325">
        <f>IF(AND(K15&lt;&gt;"",K17&lt;&gt;""),K15-K17,IF(AND(K15&lt;&gt;"",K17=""),K15-$K$27,IF(I16=0,J14)))</f>
        <v>0.3612578972298941</v>
      </c>
      <c r="K16" s="313"/>
      <c r="L16" s="315"/>
      <c r="M16" s="317"/>
      <c r="N16" s="341"/>
      <c r="O16" s="340"/>
      <c r="P16" s="338"/>
      <c r="Q16" s="338"/>
      <c r="R16" s="339"/>
      <c r="S16" s="336"/>
    </row>
    <row r="17" spans="1:19" s="218" customFormat="1" ht="12.75">
      <c r="A17" s="293"/>
      <c r="B17" s="354"/>
      <c r="C17" s="320"/>
      <c r="D17" s="324"/>
      <c r="E17" s="324"/>
      <c r="F17" s="330"/>
      <c r="G17" s="326"/>
      <c r="H17" s="324"/>
      <c r="I17" s="324"/>
      <c r="J17" s="326"/>
      <c r="K17" s="312">
        <f>IF(I16&gt;0,K15-I16*$R$32,IF(I16=0,K15))</f>
        <v>-9.325651925170863</v>
      </c>
      <c r="L17" s="314">
        <f>IF(K17&lt;&gt;"",IF(AND(K17&lt;=30,K17&gt;=0),288.68*(1.098+K17/100)^8.02,IF(AND(K17&lt;0,K17&gt;=-20),4.689*(1.486+K17/100)^12.3)),"")</f>
        <v>275.8640984521802</v>
      </c>
      <c r="M17" s="316"/>
      <c r="N17" s="341">
        <f>G10+G12+G14+G16</f>
        <v>2.9000000000000004</v>
      </c>
      <c r="O17" s="340">
        <f>G18+G20+G22+G24</f>
        <v>0</v>
      </c>
      <c r="P17" s="338">
        <f>IF(N17&gt;0,($M$7-L17)/(1500000*N17),"")</f>
        <v>0.00020534039468865227</v>
      </c>
      <c r="Q17" s="337">
        <f>IF(O17&gt;0,(L17-$M$27)/(1500000*O17),"")</f>
      </c>
      <c r="R17" s="339">
        <f>IF(OR(P17="",Q17=""),"",'DİFÜZYON HESABI BİLGİLERİ'!$F$3*(P17-Q17))</f>
      </c>
      <c r="S17" s="336">
        <f>IF(OR(P17="",Q17=""),"",IF(R17&lt;1,"Wt &lt; 1  Olumlu","Wt &gt; 1  OLUMSUZ"))</f>
      </c>
    </row>
    <row r="18" spans="1:19" s="218" customFormat="1" ht="12.75">
      <c r="A18" s="293"/>
      <c r="B18" s="354"/>
      <c r="C18" s="301">
        <f>'BİNANIN ÖZGÜL ISI KAYBI'!C21</f>
        <v>0</v>
      </c>
      <c r="D18" s="323">
        <f>'BİNANIN ÖZGÜL ISI KAYBI'!D21</f>
        <v>0</v>
      </c>
      <c r="E18" s="323">
        <f>'BİNANIN ÖZGÜL ISI KAYBI'!E21</f>
        <v>0</v>
      </c>
      <c r="F18" s="329">
        <f>'BİNANIN ÖZGÜL ISI KAYBI'!F21</f>
        <v>0</v>
      </c>
      <c r="G18" s="325">
        <f>D18*F18</f>
        <v>0</v>
      </c>
      <c r="H18" s="323">
        <f>'BİNANIN ÖZGÜL ISI KAYBI'!G21</f>
        <v>0</v>
      </c>
      <c r="I18" s="323">
        <f>IF(AND(D19&gt;0,H19&gt;0),D19/H19,0)</f>
        <v>0</v>
      </c>
      <c r="J18" s="325">
        <f>IF(AND(K17&lt;&gt;"",K19&lt;&gt;""),K17-K19,IF(AND(K17&lt;&gt;"",K19=""),K17-$K$27,IF(I18=0,J16)))</f>
        <v>0</v>
      </c>
      <c r="K18" s="313"/>
      <c r="L18" s="315"/>
      <c r="M18" s="317"/>
      <c r="N18" s="341"/>
      <c r="O18" s="340"/>
      <c r="P18" s="338"/>
      <c r="Q18" s="338"/>
      <c r="R18" s="339"/>
      <c r="S18" s="336"/>
    </row>
    <row r="19" spans="1:19" s="218" customFormat="1" ht="12.75">
      <c r="A19" s="293"/>
      <c r="B19" s="354"/>
      <c r="C19" s="320"/>
      <c r="D19" s="324"/>
      <c r="E19" s="324"/>
      <c r="F19" s="330"/>
      <c r="G19" s="326"/>
      <c r="H19" s="324"/>
      <c r="I19" s="324"/>
      <c r="J19" s="326"/>
      <c r="K19" s="312">
        <f>IF(I18&gt;0,K17-I18*$R$32,IF(I18=0,K17))</f>
        <v>-9.325651925170863</v>
      </c>
      <c r="L19" s="314">
        <f>IF(K19&lt;&gt;"",IF(AND(K19&lt;=30,K19&gt;=0),288.68*(1.098+K19/100)^8.02,IF(AND(K19&lt;0,K19&gt;=-20),4.689*(1.486+K19/100)^12.3)),"")</f>
        <v>275.8640984521802</v>
      </c>
      <c r="M19" s="316"/>
      <c r="N19" s="341">
        <f>G10+G12+G14+G16+G18</f>
        <v>2.9000000000000004</v>
      </c>
      <c r="O19" s="340">
        <f>G20+G22+G24</f>
        <v>0</v>
      </c>
      <c r="P19" s="338">
        <f>IF(N19&gt;0,($M$7-L19)/(1500000*N19),"")</f>
        <v>0.00020534039468865227</v>
      </c>
      <c r="Q19" s="337">
        <f>IF(O19&gt;0,(L19-$M$27)/(1500000*O19),"")</f>
      </c>
      <c r="R19" s="339">
        <f>IF(OR(P19="",Q19=""),"",'DİFÜZYON HESABI BİLGİLERİ'!$F$3*(P19-Q19))</f>
      </c>
      <c r="S19" s="336">
        <f>IF(OR(P19="",Q19=""),"",IF(R19&lt;1,"Wt &lt; 1  Olumlu","Wt &gt; 1  OLUMSUZ"))</f>
      </c>
    </row>
    <row r="20" spans="1:19" s="218" customFormat="1" ht="12.75">
      <c r="A20" s="293"/>
      <c r="B20" s="354"/>
      <c r="C20" s="301">
        <f>'BİNANIN ÖZGÜL ISI KAYBI'!C22</f>
        <v>0</v>
      </c>
      <c r="D20" s="323">
        <f>'BİNANIN ÖZGÜL ISI KAYBI'!D22</f>
        <v>0</v>
      </c>
      <c r="E20" s="323">
        <f>'BİNANIN ÖZGÜL ISI KAYBI'!E22</f>
        <v>0</v>
      </c>
      <c r="F20" s="329">
        <f>'BİNANIN ÖZGÜL ISI KAYBI'!F22</f>
        <v>0</v>
      </c>
      <c r="G20" s="325">
        <f>D20*F20</f>
        <v>0</v>
      </c>
      <c r="H20" s="323">
        <f>'BİNANIN ÖZGÜL ISI KAYBI'!G22</f>
        <v>0</v>
      </c>
      <c r="I20" s="323">
        <f>IF(AND(D21&gt;0,H21&gt;0),D21/H21,0)</f>
        <v>0</v>
      </c>
      <c r="J20" s="325">
        <f>IF(AND(K19&lt;&gt;"",K21&lt;&gt;""),K19-K21,IF(AND(K19&lt;&gt;"",K21=""),K19-$K$27,IF(I20=0,J18)))</f>
        <v>0</v>
      </c>
      <c r="K20" s="313"/>
      <c r="L20" s="315"/>
      <c r="M20" s="317"/>
      <c r="N20" s="341"/>
      <c r="O20" s="340"/>
      <c r="P20" s="338"/>
      <c r="Q20" s="338"/>
      <c r="R20" s="339"/>
      <c r="S20" s="336"/>
    </row>
    <row r="21" spans="1:19" s="218" customFormat="1" ht="12.75">
      <c r="A21" s="293"/>
      <c r="B21" s="354"/>
      <c r="C21" s="320"/>
      <c r="D21" s="324"/>
      <c r="E21" s="324"/>
      <c r="F21" s="330"/>
      <c r="G21" s="326"/>
      <c r="H21" s="324"/>
      <c r="I21" s="324"/>
      <c r="J21" s="326"/>
      <c r="K21" s="312">
        <f>IF(I20&gt;0,K19-I20*$R$32,IF(I20=0,K19))</f>
        <v>-9.325651925170863</v>
      </c>
      <c r="L21" s="314">
        <f>IF(K21&lt;&gt;"",IF(AND(K21&lt;=30,K21&gt;=0),288.68*(1.098+K21/100)^8.02,IF(AND(K21&lt;0,K21&gt;=-20),4.689*(1.486+K21/100)^12.3)),"")</f>
        <v>275.8640984521802</v>
      </c>
      <c r="M21" s="316"/>
      <c r="N21" s="335">
        <f>G10+G12+G14+G16+G18+G20</f>
        <v>2.9000000000000004</v>
      </c>
      <c r="O21" s="331">
        <f>G22+G24</f>
        <v>0</v>
      </c>
      <c r="P21" s="332">
        <f>IF(N21&gt;0,($M$7-L21)/(1500000*N21),"")</f>
        <v>0.00020534039468865227</v>
      </c>
      <c r="Q21" s="337">
        <f>IF(O21&gt;0,(L21-$M$27)/(1500000*O21),"")</f>
      </c>
      <c r="R21" s="339">
        <f>IF(OR(P21="",Q21=""),"",'DİFÜZYON HESABI BİLGİLERİ'!$F$3*(P21-Q21))</f>
      </c>
      <c r="S21" s="336">
        <f>IF(OR(P21="",Q21=""),"",IF(R21&lt;1,"Wt &lt; 1  Olumlu","Wt &gt; 1  OLUMSUZ"))</f>
      </c>
    </row>
    <row r="22" spans="1:19" ht="12.75">
      <c r="A22" s="293"/>
      <c r="B22" s="354"/>
      <c r="C22" s="301">
        <f>'BİNANIN ÖZGÜL ISI KAYBI'!C23</f>
        <v>0</v>
      </c>
      <c r="D22" s="325">
        <f>'BİNANIN ÖZGÜL ISI KAYBI'!D23</f>
        <v>0</v>
      </c>
      <c r="E22" s="325">
        <f>'BİNANIN ÖZGÜL ISI KAYBI'!E23</f>
        <v>0</v>
      </c>
      <c r="F22" s="329">
        <f>'BİNANIN ÖZGÜL ISI KAYBI'!F23</f>
        <v>0</v>
      </c>
      <c r="G22" s="325">
        <f>D22*F22</f>
        <v>0</v>
      </c>
      <c r="H22" s="325">
        <f>'BİNANIN ÖZGÜL ISI KAYBI'!G23</f>
        <v>0</v>
      </c>
      <c r="I22" s="323">
        <f>IF(AND(D23&gt;0,H23&gt;0),D23/H23,0)</f>
        <v>0</v>
      </c>
      <c r="J22" s="325">
        <f>IF(AND(K21&lt;&gt;"",K23&lt;&gt;""),K21-K23,IF(AND(K21&lt;&gt;"",K23=""),K21-$K$27,IF(I22=0,J20)))</f>
        <v>0</v>
      </c>
      <c r="K22" s="313"/>
      <c r="L22" s="315"/>
      <c r="M22" s="317"/>
      <c r="N22" s="335"/>
      <c r="O22" s="331"/>
      <c r="P22" s="332"/>
      <c r="Q22" s="338"/>
      <c r="R22" s="339"/>
      <c r="S22" s="336"/>
    </row>
    <row r="23" spans="1:19" s="218" customFormat="1" ht="12.75">
      <c r="A23" s="293"/>
      <c r="B23" s="354"/>
      <c r="C23" s="320"/>
      <c r="D23" s="326"/>
      <c r="E23" s="326"/>
      <c r="F23" s="330"/>
      <c r="G23" s="326"/>
      <c r="H23" s="326"/>
      <c r="I23" s="324"/>
      <c r="J23" s="326"/>
      <c r="K23" s="312">
        <f>IF(I22&gt;0,K21-I22*$R$32,IF(I22=0,K21))</f>
        <v>-9.325651925170863</v>
      </c>
      <c r="L23" s="314">
        <f>IF(K23&lt;&gt;"",IF(AND(K23&lt;=30,K23&gt;=0),288.68*(1.098+K23/100)^8.02,IF(AND(K23&lt;0,K23&gt;=-20),4.689*(1.486+K23/100)^12.3)),"")</f>
        <v>275.8640984521802</v>
      </c>
      <c r="M23" s="316"/>
      <c r="N23" s="335">
        <f>G10+G12+G14+G16+G18+G20+G22</f>
        <v>2.9000000000000004</v>
      </c>
      <c r="O23" s="331">
        <f>G24</f>
        <v>0</v>
      </c>
      <c r="P23" s="332">
        <f>IF(N23&gt;0,($M$7-L23)/(1500000*N23),"")</f>
        <v>0.00020534039468865227</v>
      </c>
      <c r="Q23" s="333">
        <f>IF(O23&gt;0,(L23-$M$27)/(1500000*O23),"")</f>
      </c>
      <c r="R23" s="334">
        <f>IF(OR(P23="",Q23=""),"",'DİFÜZYON HESABI BİLGİLERİ'!$F$3*(P23-Q23))</f>
      </c>
      <c r="S23" s="328">
        <f>IF(OR(P23="",Q23=""),"",IF(R23&lt;1,"Wt &lt; 1  Olumlu","Wt &gt; 1  OLUMSUZ"))</f>
      </c>
    </row>
    <row r="24" spans="1:19" s="218" customFormat="1" ht="12.75">
      <c r="A24" s="293"/>
      <c r="B24" s="354"/>
      <c r="C24" s="301">
        <f>'BİNANIN ÖZGÜL ISI KAYBI'!C24</f>
        <v>0</v>
      </c>
      <c r="D24" s="325">
        <f>'BİNANIN ÖZGÜL ISI KAYBI'!D24</f>
        <v>0</v>
      </c>
      <c r="E24" s="325">
        <f>'BİNANIN ÖZGÜL ISI KAYBI'!E24</f>
        <v>0</v>
      </c>
      <c r="F24" s="329">
        <f>'BİNANIN ÖZGÜL ISI KAYBI'!F24</f>
        <v>0</v>
      </c>
      <c r="G24" s="325">
        <f>D24*F24</f>
        <v>0</v>
      </c>
      <c r="H24" s="325">
        <f>'BİNANIN ÖZGÜL ISI KAYBI'!G24</f>
        <v>0</v>
      </c>
      <c r="I24" s="323">
        <f>IF(AND(D25&gt;0,H25&gt;0),D25/H25,0)</f>
        <v>0</v>
      </c>
      <c r="J24" s="325">
        <f>IF(AND(K23&lt;&gt;"",K25&lt;&gt;""),K23-K25,IF(AND(K23&lt;&gt;"",K25=""),K23-$K$27,IF(I24=0,J22)))</f>
        <v>0</v>
      </c>
      <c r="K24" s="313"/>
      <c r="L24" s="315"/>
      <c r="M24" s="317"/>
      <c r="N24" s="335"/>
      <c r="O24" s="331"/>
      <c r="P24" s="332"/>
      <c r="Q24" s="332"/>
      <c r="R24" s="334"/>
      <c r="S24" s="328"/>
    </row>
    <row r="25" spans="1:19" s="218" customFormat="1" ht="12.75">
      <c r="A25" s="293"/>
      <c r="B25" s="354"/>
      <c r="C25" s="320"/>
      <c r="D25" s="326"/>
      <c r="E25" s="326"/>
      <c r="F25" s="330"/>
      <c r="G25" s="326"/>
      <c r="H25" s="326"/>
      <c r="I25" s="324"/>
      <c r="J25" s="326"/>
      <c r="K25" s="312">
        <f>IF(I24&gt;0,K23-I24*$R$32,IF(I24=0,K23))</f>
        <v>-9.325651925170863</v>
      </c>
      <c r="L25" s="314">
        <f>IF(K25&lt;&gt;"",IF(AND(K25&lt;=30,K25&gt;=0),288.68*(1.098+K25/100)^8.02,IF(AND(K25&lt;0,K25&gt;=-20),4.689*(1.486+K25/100)^12.3)),"")</f>
        <v>275.8640984521802</v>
      </c>
      <c r="M25" s="316"/>
      <c r="N25" s="318"/>
      <c r="O25" s="309"/>
      <c r="P25" s="310"/>
      <c r="Q25" s="310"/>
      <c r="R25" s="327"/>
      <c r="S25" s="319"/>
    </row>
    <row r="26" spans="1:19" s="218" customFormat="1" ht="12.75">
      <c r="A26" s="293"/>
      <c r="B26" s="354"/>
      <c r="C26" s="301" t="s">
        <v>43</v>
      </c>
      <c r="D26" s="303"/>
      <c r="E26" s="303"/>
      <c r="F26" s="305"/>
      <c r="G26" s="303"/>
      <c r="H26" s="303"/>
      <c r="I26" s="323">
        <f>'BİNANIN ÖZGÜL ISI KAYBI'!H25</f>
        <v>0.04</v>
      </c>
      <c r="J26" s="325">
        <f>IF(AND(K25&lt;&gt;"",K27&lt;&gt;""),K25-K27,IF(AND(K25&lt;&gt;"",K27=""),K25-$K$27,IF(I26=0,J24)))</f>
        <v>0.6743480748291368</v>
      </c>
      <c r="K26" s="313"/>
      <c r="L26" s="315"/>
      <c r="M26" s="317"/>
      <c r="N26" s="318"/>
      <c r="O26" s="309"/>
      <c r="P26" s="310"/>
      <c r="Q26" s="310"/>
      <c r="R26" s="327"/>
      <c r="S26" s="319"/>
    </row>
    <row r="27" spans="1:19" s="218" customFormat="1" ht="12.75">
      <c r="A27" s="293"/>
      <c r="B27" s="354"/>
      <c r="C27" s="320"/>
      <c r="D27" s="321"/>
      <c r="E27" s="321"/>
      <c r="F27" s="322"/>
      <c r="G27" s="321"/>
      <c r="H27" s="321"/>
      <c r="I27" s="324"/>
      <c r="J27" s="326"/>
      <c r="K27" s="312">
        <f>'DİFÜZYON HESABI BİLGİLERİ'!E3</f>
        <v>-10</v>
      </c>
      <c r="L27" s="314">
        <f>IF(K27&lt;&gt;"",IF(AND(K27&lt;=30,K27&gt;=0),288.68*(1.098+K27/100)^8.02,IF(AND(K27&lt;0,K27&gt;=-20),4.689*(1.486+K27/100)^12.3)),"")</f>
        <v>259.8770720883414</v>
      </c>
      <c r="M27" s="316">
        <f>L27*('DİFÜZYON HESABI BİLGİLERİ'!E4)/100</f>
        <v>207.90165767067307</v>
      </c>
      <c r="N27" s="318"/>
      <c r="O27" s="309"/>
      <c r="P27" s="310"/>
      <c r="Q27" s="311"/>
      <c r="R27" s="311"/>
      <c r="S27" s="300"/>
    </row>
    <row r="28" spans="1:19" s="218" customFormat="1" ht="12.75">
      <c r="A28" s="293"/>
      <c r="B28" s="354"/>
      <c r="C28" s="301" t="s">
        <v>152</v>
      </c>
      <c r="D28" s="303"/>
      <c r="E28" s="303"/>
      <c r="F28" s="305"/>
      <c r="G28" s="303"/>
      <c r="H28" s="303"/>
      <c r="I28" s="307"/>
      <c r="J28" s="303"/>
      <c r="K28" s="313"/>
      <c r="L28" s="315"/>
      <c r="M28" s="317"/>
      <c r="N28" s="318"/>
      <c r="O28" s="309"/>
      <c r="P28" s="310"/>
      <c r="Q28" s="311"/>
      <c r="R28" s="311"/>
      <c r="S28" s="300"/>
    </row>
    <row r="29" spans="1:19" s="218" customFormat="1" ht="13.5" thickBot="1">
      <c r="A29" s="293"/>
      <c r="B29" s="354"/>
      <c r="C29" s="302"/>
      <c r="D29" s="304"/>
      <c r="E29" s="304"/>
      <c r="F29" s="306"/>
      <c r="G29" s="304"/>
      <c r="H29" s="304"/>
      <c r="I29" s="308"/>
      <c r="J29" s="304"/>
      <c r="K29" s="219"/>
      <c r="L29" s="220"/>
      <c r="M29" s="221"/>
      <c r="N29" s="222"/>
      <c r="O29" s="220"/>
      <c r="P29" s="223"/>
      <c r="Q29" s="223"/>
      <c r="R29" s="223"/>
      <c r="S29" s="224"/>
    </row>
    <row r="30" spans="1:19" s="218" customFormat="1" ht="12.75">
      <c r="A30" s="293"/>
      <c r="B30" s="354"/>
      <c r="C30" s="225"/>
      <c r="D30" s="226"/>
      <c r="E30" s="226"/>
      <c r="F30" s="227"/>
      <c r="G30" s="294">
        <f>SUM(G10:G25)</f>
        <v>2.9000000000000004</v>
      </c>
      <c r="H30" s="296" t="s">
        <v>153</v>
      </c>
      <c r="I30" s="298">
        <f>SUM(I8:I27)</f>
        <v>1.7794964422550628</v>
      </c>
      <c r="J30" s="228"/>
      <c r="K30" s="226"/>
      <c r="L30" s="229"/>
      <c r="M30" s="226"/>
      <c r="S30" s="230"/>
    </row>
    <row r="31" spans="1:19" s="218" customFormat="1" ht="12.75">
      <c r="A31" s="293"/>
      <c r="B31" s="354"/>
      <c r="C31" s="231"/>
      <c r="F31" s="232" t="s">
        <v>154</v>
      </c>
      <c r="G31" s="295"/>
      <c r="H31" s="297"/>
      <c r="I31" s="299"/>
      <c r="J31" s="233" t="s">
        <v>146</v>
      </c>
      <c r="L31" s="213"/>
      <c r="S31" s="230"/>
    </row>
    <row r="32" spans="1:19" s="218" customFormat="1" ht="12.75">
      <c r="A32" s="213"/>
      <c r="B32" s="354"/>
      <c r="C32" s="231"/>
      <c r="F32" s="234"/>
      <c r="I32" s="235"/>
      <c r="L32" s="236"/>
      <c r="M32" s="233"/>
      <c r="N32" s="233"/>
      <c r="O32" s="233"/>
      <c r="P32" s="233"/>
      <c r="Q32" s="237" t="s">
        <v>155</v>
      </c>
      <c r="R32" s="238">
        <f>I33*(K7-K27)</f>
        <v>16.85870187072842</v>
      </c>
      <c r="S32" s="239" t="s">
        <v>156</v>
      </c>
    </row>
    <row r="33" spans="1:19" s="218" customFormat="1" ht="13.5" thickBot="1">
      <c r="A33" s="213"/>
      <c r="B33" s="355"/>
      <c r="C33" s="240"/>
      <c r="D33" s="241"/>
      <c r="E33" s="241"/>
      <c r="F33" s="242"/>
      <c r="G33" s="241"/>
      <c r="H33" s="243" t="s">
        <v>157</v>
      </c>
      <c r="I33" s="244">
        <f>1/I30</f>
        <v>0.5619567290242807</v>
      </c>
      <c r="J33" s="245" t="s">
        <v>158</v>
      </c>
      <c r="K33" s="241"/>
      <c r="L33" s="246"/>
      <c r="M33" s="241"/>
      <c r="N33" s="241"/>
      <c r="O33" s="241"/>
      <c r="P33" s="241"/>
      <c r="Q33" s="241"/>
      <c r="R33" s="241"/>
      <c r="S33" s="247"/>
    </row>
    <row r="34" spans="1:12" s="218" customFormat="1" ht="12.75">
      <c r="A34" s="213"/>
      <c r="F34" s="234"/>
      <c r="I34" s="235"/>
      <c r="L34" s="213"/>
    </row>
    <row r="35" spans="1:12" s="218" customFormat="1" ht="12.75">
      <c r="A35" s="213"/>
      <c r="F35" s="234"/>
      <c r="I35" s="235"/>
      <c r="L35" s="213"/>
    </row>
    <row r="39" ht="13.5" thickBot="1"/>
    <row r="40" spans="1:99" s="193" customFormat="1" ht="72">
      <c r="A40" s="185"/>
      <c r="B40" s="346" t="s">
        <v>41</v>
      </c>
      <c r="C40" s="347"/>
      <c r="D40" s="186" t="s">
        <v>44</v>
      </c>
      <c r="E40" s="186" t="s">
        <v>159</v>
      </c>
      <c r="F40" s="187" t="s">
        <v>128</v>
      </c>
      <c r="G40" s="188" t="s">
        <v>129</v>
      </c>
      <c r="H40" s="189" t="s">
        <v>49</v>
      </c>
      <c r="I40" s="190" t="s">
        <v>130</v>
      </c>
      <c r="J40" s="191" t="s">
        <v>131</v>
      </c>
      <c r="K40" s="191" t="s">
        <v>132</v>
      </c>
      <c r="L40" s="191" t="s">
        <v>133</v>
      </c>
      <c r="M40" s="186" t="s">
        <v>134</v>
      </c>
      <c r="N40" s="189" t="s">
        <v>162</v>
      </c>
      <c r="O40" s="189" t="s">
        <v>162</v>
      </c>
      <c r="P40" s="189" t="s">
        <v>135</v>
      </c>
      <c r="Q40" s="189" t="s">
        <v>135</v>
      </c>
      <c r="R40" s="192" t="s">
        <v>136</v>
      </c>
      <c r="S40" s="344" t="s">
        <v>161</v>
      </c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</row>
    <row r="41" spans="2:125" ht="15" customHeight="1">
      <c r="B41" s="348"/>
      <c r="C41" s="349"/>
      <c r="D41" s="194" t="s">
        <v>137</v>
      </c>
      <c r="E41" s="194"/>
      <c r="F41" s="195"/>
      <c r="G41" s="196" t="s">
        <v>138</v>
      </c>
      <c r="H41" s="197" t="s">
        <v>139</v>
      </c>
      <c r="I41" s="198" t="s">
        <v>48</v>
      </c>
      <c r="J41" s="199"/>
      <c r="K41" s="200" t="s">
        <v>140</v>
      </c>
      <c r="L41" s="201" t="s">
        <v>141</v>
      </c>
      <c r="M41" s="201" t="s">
        <v>142</v>
      </c>
      <c r="N41" s="202" t="s">
        <v>164</v>
      </c>
      <c r="O41" s="202" t="s">
        <v>163</v>
      </c>
      <c r="P41" s="202" t="s">
        <v>143</v>
      </c>
      <c r="Q41" s="202" t="s">
        <v>144</v>
      </c>
      <c r="R41" s="203" t="s">
        <v>145</v>
      </c>
      <c r="S41" s="345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</row>
    <row r="42" spans="2:125" ht="13.5" thickBot="1">
      <c r="B42" s="350"/>
      <c r="C42" s="351"/>
      <c r="D42" s="204" t="s">
        <v>45</v>
      </c>
      <c r="E42" s="204"/>
      <c r="F42" s="205" t="s">
        <v>80</v>
      </c>
      <c r="G42" s="206" t="s">
        <v>45</v>
      </c>
      <c r="H42" s="206" t="s">
        <v>47</v>
      </c>
      <c r="I42" s="207" t="s">
        <v>146</v>
      </c>
      <c r="J42" s="208" t="s">
        <v>147</v>
      </c>
      <c r="K42" s="208" t="s">
        <v>147</v>
      </c>
      <c r="L42" s="209" t="s">
        <v>148</v>
      </c>
      <c r="M42" s="210" t="s">
        <v>148</v>
      </c>
      <c r="N42" s="211" t="s">
        <v>45</v>
      </c>
      <c r="O42" s="211" t="s">
        <v>45</v>
      </c>
      <c r="P42" s="211" t="s">
        <v>149</v>
      </c>
      <c r="Q42" s="211" t="s">
        <v>149</v>
      </c>
      <c r="R42" s="212" t="s">
        <v>150</v>
      </c>
      <c r="S42" s="209" t="s">
        <v>80</v>
      </c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</row>
    <row r="43" spans="1:19" ht="12.75" customHeight="1">
      <c r="A43" s="293"/>
      <c r="B43" s="353" t="s">
        <v>165</v>
      </c>
      <c r="C43" s="356" t="s">
        <v>151</v>
      </c>
      <c r="D43" s="357"/>
      <c r="E43" s="357"/>
      <c r="F43" s="358"/>
      <c r="G43" s="357"/>
      <c r="H43" s="357"/>
      <c r="I43" s="360"/>
      <c r="J43" s="357"/>
      <c r="K43" s="214"/>
      <c r="L43" s="215"/>
      <c r="M43" s="216"/>
      <c r="N43" s="217"/>
      <c r="O43" s="217"/>
      <c r="P43" s="217"/>
      <c r="Q43" s="217"/>
      <c r="R43" s="217"/>
      <c r="S43" s="217"/>
    </row>
    <row r="44" spans="1:19" ht="12.75" customHeight="1">
      <c r="A44" s="293"/>
      <c r="B44" s="354"/>
      <c r="C44" s="320"/>
      <c r="D44" s="321"/>
      <c r="E44" s="321"/>
      <c r="F44" s="322"/>
      <c r="G44" s="321"/>
      <c r="H44" s="321"/>
      <c r="I44" s="361"/>
      <c r="J44" s="321"/>
      <c r="K44" s="312">
        <f>'DİFÜZYON HESABI BİLGİLERİ'!D3</f>
        <v>20</v>
      </c>
      <c r="L44" s="314">
        <f>IF(K44&lt;&gt;"",IF(AND(K44&lt;=30,K44&gt;=0),288.68*(1.098+K44/100)^8.02,IF(AND(K44&lt;0,K44&gt;=-20),4.689*(1.486+K44/100)^12.3)),"")</f>
        <v>2338.1896306956355</v>
      </c>
      <c r="M44" s="316">
        <f>L44*('DİFÜZYON HESABI BİLGİLERİ'!D4)/100</f>
        <v>1169.0948153478178</v>
      </c>
      <c r="N44" s="318"/>
      <c r="O44" s="309"/>
      <c r="P44" s="309"/>
      <c r="Q44" s="309"/>
      <c r="R44" s="309"/>
      <c r="S44" s="343"/>
    </row>
    <row r="45" spans="1:19" s="218" customFormat="1" ht="12.75">
      <c r="A45" s="293"/>
      <c r="B45" s="354"/>
      <c r="C45" s="301" t="str">
        <f>'BİNANIN ÖZGÜL ISI KAYBI'!C38</f>
        <v>İç Isı Taşınım Katsayısı</v>
      </c>
      <c r="D45" s="303"/>
      <c r="E45" s="303"/>
      <c r="F45" s="305"/>
      <c r="G45" s="303"/>
      <c r="H45" s="303"/>
      <c r="I45" s="323">
        <f>'BİNANIN ÖZGÜL ISI KAYBI'!H38</f>
        <v>0.13</v>
      </c>
      <c r="J45" s="325">
        <f>IF(AND(K44&lt;&gt;"",K46&lt;&gt;""),K44-K46,IF(AND(K44&lt;&gt;"",K46=""),K44-$K$27,IF(I45=0,J43)))</f>
        <v>1.7945817826959036</v>
      </c>
      <c r="K45" s="313"/>
      <c r="L45" s="315"/>
      <c r="M45" s="317"/>
      <c r="N45" s="318"/>
      <c r="O45" s="309"/>
      <c r="P45" s="309"/>
      <c r="Q45" s="309"/>
      <c r="R45" s="309"/>
      <c r="S45" s="343"/>
    </row>
    <row r="46" spans="1:19" s="218" customFormat="1" ht="13.5" customHeight="1">
      <c r="A46" s="293"/>
      <c r="B46" s="354"/>
      <c r="C46" s="320"/>
      <c r="D46" s="321"/>
      <c r="E46" s="321"/>
      <c r="F46" s="322"/>
      <c r="G46" s="321"/>
      <c r="H46" s="321"/>
      <c r="I46" s="324"/>
      <c r="J46" s="326"/>
      <c r="K46" s="312">
        <f>IF(I45&gt;0,K44-I45*$R$69,IF(I45=0,K44))</f>
        <v>18.205418217304096</v>
      </c>
      <c r="L46" s="314">
        <f>IF(K46&lt;&gt;"",IF(AND(K46&lt;=30,K46&gt;=0),288.68*(1.098+K46/100)^8.02,IF(AND(K46&lt;0,K46&gt;=-20),4.689*(1.486+K46/100)^12.3)),"")</f>
        <v>2091.163965458772</v>
      </c>
      <c r="M46" s="316"/>
      <c r="N46" s="318"/>
      <c r="O46" s="359"/>
      <c r="P46" s="352"/>
      <c r="Q46" s="352"/>
      <c r="R46" s="362"/>
      <c r="S46" s="342"/>
    </row>
    <row r="47" spans="1:19" s="218" customFormat="1" ht="13.5" customHeight="1">
      <c r="A47" s="293"/>
      <c r="B47" s="354"/>
      <c r="C47" s="301" t="str">
        <f>'BİNANIN ÖZGÜL ISI KAYBI'!C39</f>
        <v>İç sıva</v>
      </c>
      <c r="D47" s="323">
        <f>'BİNANIN ÖZGÜL ISI KAYBI'!D39</f>
        <v>0.02</v>
      </c>
      <c r="E47" s="323">
        <f>'BİNANIN ÖZGÜL ISI KAYBI'!E39</f>
        <v>1800</v>
      </c>
      <c r="F47" s="329">
        <f>'BİNANIN ÖZGÜL ISI KAYBI'!F39</f>
        <v>15</v>
      </c>
      <c r="G47" s="325">
        <f>D47*F47</f>
        <v>0.3</v>
      </c>
      <c r="H47" s="323">
        <f>'BİNANIN ÖZGÜL ISI KAYBI'!G39</f>
        <v>0.87</v>
      </c>
      <c r="I47" s="323">
        <f>IF(AND(D47&gt;0,H47&gt;0),D47/H47,0)</f>
        <v>0.022988505747126436</v>
      </c>
      <c r="J47" s="325">
        <f>IF(AND(K46&lt;&gt;"",K48&lt;&gt;""),K46-K48,IF(AND(K46&lt;&gt;"",K48=""),K46-$K$27,IF(I47=0,J45)))</f>
        <v>0.3173442586553321</v>
      </c>
      <c r="K47" s="313"/>
      <c r="L47" s="315"/>
      <c r="M47" s="317"/>
      <c r="N47" s="318"/>
      <c r="O47" s="359"/>
      <c r="P47" s="352"/>
      <c r="Q47" s="352"/>
      <c r="R47" s="362"/>
      <c r="S47" s="342"/>
    </row>
    <row r="48" spans="1:19" s="218" customFormat="1" ht="12.75">
      <c r="A48" s="293"/>
      <c r="B48" s="354"/>
      <c r="C48" s="320"/>
      <c r="D48" s="324"/>
      <c r="E48" s="324"/>
      <c r="F48" s="330"/>
      <c r="G48" s="326"/>
      <c r="H48" s="324"/>
      <c r="I48" s="324"/>
      <c r="J48" s="326"/>
      <c r="K48" s="312">
        <f>IF(I47&gt;0,K46-I47*$R$69,IF(I47=0,K46))</f>
        <v>17.888073958648764</v>
      </c>
      <c r="L48" s="314">
        <f>IF(K48&lt;&gt;"",IF(AND(K48&lt;=30,K48&gt;=0),288.68*(1.098+K48/100)^8.02,IF(AND(K48&lt;0,K48&gt;=-20),4.689*(1.486+K48/100)^12.3)),"")</f>
        <v>2049.945865442152</v>
      </c>
      <c r="M48" s="316"/>
      <c r="N48" s="335">
        <f>G47</f>
        <v>0.3</v>
      </c>
      <c r="O48" s="340">
        <f>G49+G51+G53+G55+G57+G59+G61</f>
        <v>1008.4</v>
      </c>
      <c r="P48" s="338">
        <f>IF(N48&gt;0,($M$44-L48)/(1500000*N48),"")</f>
        <v>-0.001957446777987409</v>
      </c>
      <c r="Q48" s="338">
        <f>IF(O48&gt;0,(L48-$M$64)/(1500000*O48),"")</f>
        <v>1.2177999522487628E-06</v>
      </c>
      <c r="R48" s="339">
        <f>IF(OR(P48="",Q48=""),"",'DİFÜZYON HESABI BİLGİLERİ'!$F$3*(P48-Q48))</f>
        <v>-2.8204769922331074</v>
      </c>
      <c r="S48" s="336" t="str">
        <f>IF(OR(P48="",Q48=""),"",IF(R48&lt;1,"Wt &lt; 1  Olumlu","Wt &gt; 1  OLUMSUZ"))</f>
        <v>Wt &lt; 1  Olumlu</v>
      </c>
    </row>
    <row r="49" spans="1:19" s="218" customFormat="1" ht="12.75">
      <c r="A49" s="293"/>
      <c r="B49" s="354"/>
      <c r="C49" s="301" t="str">
        <f>'BİNANIN ÖZGÜL ISI KAYBI'!C40</f>
        <v>Demirli beton</v>
      </c>
      <c r="D49" s="323">
        <f>'BİNANIN ÖZGÜL ISI KAYBI'!D40</f>
        <v>0.12</v>
      </c>
      <c r="E49" s="323">
        <f>'BİNANIN ÖZGÜL ISI KAYBI'!E40</f>
        <v>2400</v>
      </c>
      <c r="F49" s="329">
        <f>'BİNANIN ÖZGÜL ISI KAYBI'!F40</f>
        <v>70</v>
      </c>
      <c r="G49" s="325">
        <f>D49*F49</f>
        <v>8.4</v>
      </c>
      <c r="H49" s="323">
        <f>'BİNANIN ÖZGÜL ISI KAYBI'!G40</f>
        <v>2.1</v>
      </c>
      <c r="I49" s="323">
        <f>IF(AND(D49&gt;0,H49&gt;0),D49/H49,0)</f>
        <v>0.05714285714285714</v>
      </c>
      <c r="J49" s="325">
        <f>IF(AND(K48&lt;&gt;"",K50&lt;&gt;""),K48-K50,IF(AND(K48&lt;&gt;"",K50=""),K48-$K$27,IF(I49=0,J47)))</f>
        <v>0.7888271572289689</v>
      </c>
      <c r="K49" s="313"/>
      <c r="L49" s="315"/>
      <c r="M49" s="317"/>
      <c r="N49" s="341"/>
      <c r="O49" s="340"/>
      <c r="P49" s="338"/>
      <c r="Q49" s="338"/>
      <c r="R49" s="339"/>
      <c r="S49" s="336"/>
    </row>
    <row r="50" spans="1:19" s="218" customFormat="1" ht="12.75">
      <c r="A50" s="293"/>
      <c r="B50" s="354"/>
      <c r="C50" s="320"/>
      <c r="D50" s="324"/>
      <c r="E50" s="324"/>
      <c r="F50" s="330"/>
      <c r="G50" s="326"/>
      <c r="H50" s="324"/>
      <c r="I50" s="324"/>
      <c r="J50" s="326"/>
      <c r="K50" s="312">
        <f>IF(I49&gt;0,K48-I49*$R$69,IF(I49=0,K48))</f>
        <v>17.099246801419795</v>
      </c>
      <c r="L50" s="314">
        <f>IF(K50&lt;&gt;"",IF(AND(K50&lt;=30,K50&gt;=0),288.68*(1.098+K50/100)^8.02,IF(AND(K50&lt;0,K50&gt;=-20),4.689*(1.486+K50/100)^12.3)),"")</f>
        <v>1950.55514350796</v>
      </c>
      <c r="M50" s="316"/>
      <c r="N50" s="341">
        <f>G47+G49</f>
        <v>8.700000000000001</v>
      </c>
      <c r="O50" s="340">
        <f>G51+G53+G55+G57+G59+G61</f>
        <v>1000</v>
      </c>
      <c r="P50" s="338">
        <f>IF(N50&gt;0,($M$44-L50)/(1500000*N50),"")</f>
        <v>-5.9882017483535805E-05</v>
      </c>
      <c r="Q50" s="338">
        <f>IF(O50&gt;0,(L50-$M$64)/(1500000*O50),"")</f>
        <v>1.1617689905581913E-06</v>
      </c>
      <c r="R50" s="339">
        <f>IF(OR(P50="",Q50=""),"",'DİFÜZYON HESABI BİLGİLERİ'!$F$3*(P50-Q50))</f>
        <v>-0.08790305252269535</v>
      </c>
      <c r="S50" s="336" t="str">
        <f>IF(OR(P50="",Q50=""),"",IF(R50&lt;1,"Wt &lt; 1  Olumlu","Wt &gt; 1  OLUMSUZ"))</f>
        <v>Wt &lt; 1  Olumlu</v>
      </c>
    </row>
    <row r="51" spans="1:19" s="218" customFormat="1" ht="12.75">
      <c r="A51" s="293"/>
      <c r="B51" s="354"/>
      <c r="C51" s="301" t="str">
        <f>'BİNANIN ÖZGÜL ISI KAYBI'!C41</f>
        <v>Cam yünü</v>
      </c>
      <c r="D51" s="323">
        <f>'BİNANIN ÖZGÜL ISI KAYBI'!D41</f>
        <v>0.1</v>
      </c>
      <c r="E51" s="323">
        <f>'BİNANIN ÖZGÜL ISI KAYBI'!E41</f>
        <v>100</v>
      </c>
      <c r="F51" s="329">
        <f>'BİNANIN ÖZGÜL ISI KAYBI'!F41</f>
        <v>10000</v>
      </c>
      <c r="G51" s="325">
        <f>D51*F51</f>
        <v>1000</v>
      </c>
      <c r="H51" s="323">
        <f>'BİNANIN ÖZGÜL ISI KAYBI'!G41</f>
        <v>0.052</v>
      </c>
      <c r="I51" s="323">
        <f>IF(AND(D51&gt;0,H51&gt;0),D51/H51,0)</f>
        <v>1.9230769230769234</v>
      </c>
      <c r="J51" s="325">
        <f>IF(AND(K50&lt;&gt;"",K52&lt;&gt;""),K50-K52,IF(AND(K50&lt;&gt;"",K52=""),K50-$K$27,IF(I51=0,J49)))</f>
        <v>26.54706779135952</v>
      </c>
      <c r="K51" s="313"/>
      <c r="L51" s="315"/>
      <c r="M51" s="317"/>
      <c r="N51" s="341"/>
      <c r="O51" s="340"/>
      <c r="P51" s="338"/>
      <c r="Q51" s="338"/>
      <c r="R51" s="339"/>
      <c r="S51" s="336"/>
    </row>
    <row r="52" spans="1:19" s="218" customFormat="1" ht="12.75">
      <c r="A52" s="293"/>
      <c r="B52" s="354"/>
      <c r="C52" s="320"/>
      <c r="D52" s="324"/>
      <c r="E52" s="324"/>
      <c r="F52" s="330"/>
      <c r="G52" s="326"/>
      <c r="H52" s="324"/>
      <c r="I52" s="324"/>
      <c r="J52" s="326"/>
      <c r="K52" s="312">
        <f>IF(I51&gt;0,K50-I51*$R$69,IF(I51=0,K50))</f>
        <v>-9.447820989939725</v>
      </c>
      <c r="L52" s="314">
        <f>IF(K52&lt;&gt;"",IF(AND(K52&lt;=30,K52&gt;=0),288.68*(1.098+K52/100)^8.02,IF(AND(K52&lt;0,K52&gt;=-20),4.689*(1.486+K52/100)^12.3)),"")</f>
        <v>272.9024114391461</v>
      </c>
      <c r="M52" s="316"/>
      <c r="N52" s="341">
        <f>G47+G49+G51</f>
        <v>1008.7</v>
      </c>
      <c r="O52" s="340">
        <f>G53+G55+G57+G59+G61</f>
        <v>0</v>
      </c>
      <c r="P52" s="338">
        <f>IF(N52&gt;0,($M$44-L52)/(1500000*N52),"")</f>
        <v>5.923085184948756E-07</v>
      </c>
      <c r="Q52" s="337">
        <f>IF(O52&gt;0,(L52-$M$64)/(1500000*O52),"")</f>
      </c>
      <c r="R52" s="339">
        <f>IF(OR(P52="",Q52=""),"",'DİFÜZYON HESABI BİLGİLERİ'!$F$3*(P52-Q52))</f>
      </c>
      <c r="S52" s="336">
        <f>IF(OR(P52="",Q52=""),"",IF(R52&lt;1,"Wt &lt; 1  Olumlu","Wt &gt; 1  OLUMSUZ"))</f>
      </c>
    </row>
    <row r="53" spans="1:19" s="218" customFormat="1" ht="12.75">
      <c r="A53" s="293"/>
      <c r="B53" s="354"/>
      <c r="C53" s="301">
        <f>'BİNANIN ÖZGÜL ISI KAYBI'!C42</f>
        <v>0</v>
      </c>
      <c r="D53" s="323">
        <f>'BİNANIN ÖZGÜL ISI KAYBI'!D42</f>
        <v>0</v>
      </c>
      <c r="E53" s="323">
        <f>'BİNANIN ÖZGÜL ISI KAYBI'!E42</f>
        <v>0</v>
      </c>
      <c r="F53" s="329">
        <f>'BİNANIN ÖZGÜL ISI KAYBI'!F42</f>
        <v>0</v>
      </c>
      <c r="G53" s="325">
        <f>D53*F53</f>
        <v>0</v>
      </c>
      <c r="H53" s="323">
        <f>'BİNANIN ÖZGÜL ISI KAYBI'!G42</f>
        <v>0</v>
      </c>
      <c r="I53" s="323">
        <f>IF(AND(D53&gt;0,H53&gt;0),D53/H53,0)</f>
        <v>0</v>
      </c>
      <c r="J53" s="325">
        <f>IF(AND(K52&lt;&gt;"",K54&lt;&gt;""),K52-K54,IF(AND(K52&lt;&gt;"",K54=""),K52-$K$27,IF(I53=0,J51)))</f>
        <v>0</v>
      </c>
      <c r="K53" s="313"/>
      <c r="L53" s="315"/>
      <c r="M53" s="317"/>
      <c r="N53" s="341"/>
      <c r="O53" s="340"/>
      <c r="P53" s="338"/>
      <c r="Q53" s="338"/>
      <c r="R53" s="339"/>
      <c r="S53" s="336"/>
    </row>
    <row r="54" spans="1:19" s="218" customFormat="1" ht="12.75">
      <c r="A54" s="293"/>
      <c r="B54" s="354"/>
      <c r="C54" s="320"/>
      <c r="D54" s="324"/>
      <c r="E54" s="324"/>
      <c r="F54" s="330"/>
      <c r="G54" s="326"/>
      <c r="H54" s="324"/>
      <c r="I54" s="324"/>
      <c r="J54" s="326"/>
      <c r="K54" s="312">
        <f>IF(I53&gt;0,K52-I53*$R$69,IF(I53=0,K52))</f>
        <v>-9.447820989939725</v>
      </c>
      <c r="L54" s="314">
        <f>IF(K54&lt;&gt;"",IF(AND(K54&lt;=30,K54&gt;=0),288.68*(1.098+K54/100)^8.02,IF(AND(K54&lt;0,K54&gt;=-20),4.689*(1.486+K54/100)^12.3)),"")</f>
        <v>272.9024114391461</v>
      </c>
      <c r="M54" s="316"/>
      <c r="N54" s="341">
        <f>G47+G49+G51+G53</f>
        <v>1008.7</v>
      </c>
      <c r="O54" s="340">
        <f>G55+G57+G59+G61</f>
        <v>0</v>
      </c>
      <c r="P54" s="338">
        <f>IF(N54&gt;0,($M$44-L54)/(1500000*N54),"")</f>
        <v>5.923085184948756E-07</v>
      </c>
      <c r="Q54" s="337">
        <f>IF(O54&gt;0,(L54-$M$64)/(1500000*O54),"")</f>
      </c>
      <c r="R54" s="339">
        <f>IF(OR(P54="",Q54=""),"",'DİFÜZYON HESABI BİLGİLERİ'!$F$3*(P54-Q54))</f>
      </c>
      <c r="S54" s="336">
        <f>IF(OR(P54="",Q54=""),"",IF(R54&lt;1,"Wt &lt; 1  Olumlu","Wt &gt; 1  OLUMSUZ"))</f>
      </c>
    </row>
    <row r="55" spans="1:19" s="218" customFormat="1" ht="12.75">
      <c r="A55" s="293"/>
      <c r="B55" s="354"/>
      <c r="C55" s="301">
        <f>'BİNANIN ÖZGÜL ISI KAYBI'!C43</f>
        <v>0</v>
      </c>
      <c r="D55" s="323">
        <f>'BİNANIN ÖZGÜL ISI KAYBI'!D43</f>
        <v>0</v>
      </c>
      <c r="E55" s="323">
        <f>'BİNANIN ÖZGÜL ISI KAYBI'!E43</f>
        <v>0</v>
      </c>
      <c r="F55" s="329">
        <f>'BİNANIN ÖZGÜL ISI KAYBI'!F43</f>
        <v>0</v>
      </c>
      <c r="G55" s="325">
        <f>D55*F55</f>
        <v>0</v>
      </c>
      <c r="H55" s="323">
        <f>'BİNANIN ÖZGÜL ISI KAYBI'!G43</f>
        <v>0</v>
      </c>
      <c r="I55" s="323">
        <f>IF(AND(D56&gt;0,H56&gt;0),D56/H56,0)</f>
        <v>0</v>
      </c>
      <c r="J55" s="325">
        <f>IF(AND(K54&lt;&gt;"",K56&lt;&gt;""),K54-K56,IF(AND(K54&lt;&gt;"",K56=""),K54-$K$27,IF(I55=0,J53)))</f>
        <v>0</v>
      </c>
      <c r="K55" s="313"/>
      <c r="L55" s="315"/>
      <c r="M55" s="317"/>
      <c r="N55" s="341"/>
      <c r="O55" s="340"/>
      <c r="P55" s="338"/>
      <c r="Q55" s="338"/>
      <c r="R55" s="339"/>
      <c r="S55" s="336"/>
    </row>
    <row r="56" spans="1:19" s="218" customFormat="1" ht="12.75">
      <c r="A56" s="293"/>
      <c r="B56" s="354"/>
      <c r="C56" s="320"/>
      <c r="D56" s="324"/>
      <c r="E56" s="324"/>
      <c r="F56" s="330"/>
      <c r="G56" s="326"/>
      <c r="H56" s="324"/>
      <c r="I56" s="324"/>
      <c r="J56" s="326"/>
      <c r="K56" s="312">
        <f>IF(I55&gt;0,K54-I55*$R$69,IF(I55=0,K54))</f>
        <v>-9.447820989939725</v>
      </c>
      <c r="L56" s="314">
        <f>IF(K56&lt;&gt;"",IF(AND(K56&lt;=30,K56&gt;=0),288.68*(1.098+K56/100)^8.02,IF(AND(K56&lt;0,K56&gt;=-20),4.689*(1.486+K56/100)^12.3)),"")</f>
        <v>272.9024114391461</v>
      </c>
      <c r="M56" s="316"/>
      <c r="N56" s="341">
        <f>G47+G49+G51+G53+G55</f>
        <v>1008.7</v>
      </c>
      <c r="O56" s="340">
        <f>G57+G59+G61</f>
        <v>0</v>
      </c>
      <c r="P56" s="338">
        <f>IF(N56&gt;0,($M$44-L56)/(1500000*N56),"")</f>
        <v>5.923085184948756E-07</v>
      </c>
      <c r="Q56" s="337">
        <f>IF(O56&gt;0,(L56-$M$64)/(1500000*O56),"")</f>
      </c>
      <c r="R56" s="339">
        <f>IF(OR(P56="",Q56=""),"",'DİFÜZYON HESABI BİLGİLERİ'!$F$3*(P56-Q56))</f>
      </c>
      <c r="S56" s="336">
        <f>IF(OR(P56="",Q56=""),"",IF(R56&lt;1,"Wt &lt; 1  Olumlu","Wt &gt; 1  OLUMSUZ"))</f>
      </c>
    </row>
    <row r="57" spans="1:19" s="218" customFormat="1" ht="12.75">
      <c r="A57" s="293"/>
      <c r="B57" s="354"/>
      <c r="C57" s="301">
        <f>'BİNANIN ÖZGÜL ISI KAYBI'!C44</f>
        <v>0</v>
      </c>
      <c r="D57" s="323">
        <f>'BİNANIN ÖZGÜL ISI KAYBI'!D44</f>
        <v>0</v>
      </c>
      <c r="E57" s="323">
        <f>'BİNANIN ÖZGÜL ISI KAYBI'!E44</f>
        <v>0</v>
      </c>
      <c r="F57" s="329">
        <f>'BİNANIN ÖZGÜL ISI KAYBI'!F44</f>
        <v>0</v>
      </c>
      <c r="G57" s="325">
        <f>D57*F57</f>
        <v>0</v>
      </c>
      <c r="H57" s="323">
        <f>'BİNANIN ÖZGÜL ISI KAYBI'!G44</f>
        <v>0</v>
      </c>
      <c r="I57" s="323">
        <f>IF(AND(D58&gt;0,H58&gt;0),D58/H58,0)</f>
        <v>0</v>
      </c>
      <c r="J57" s="325">
        <f>IF(AND(K56&lt;&gt;"",K58&lt;&gt;""),K56-K58,IF(AND(K56&lt;&gt;"",K58=""),K56-$K$27,IF(I57=0,J55)))</f>
        <v>0</v>
      </c>
      <c r="K57" s="313"/>
      <c r="L57" s="315"/>
      <c r="M57" s="317"/>
      <c r="N57" s="341"/>
      <c r="O57" s="340"/>
      <c r="P57" s="338"/>
      <c r="Q57" s="338"/>
      <c r="R57" s="339"/>
      <c r="S57" s="336"/>
    </row>
    <row r="58" spans="1:19" s="218" customFormat="1" ht="12.75">
      <c r="A58" s="293"/>
      <c r="B58" s="354"/>
      <c r="C58" s="320"/>
      <c r="D58" s="324"/>
      <c r="E58" s="324"/>
      <c r="F58" s="330"/>
      <c r="G58" s="326"/>
      <c r="H58" s="324"/>
      <c r="I58" s="324"/>
      <c r="J58" s="326"/>
      <c r="K58" s="312">
        <f>IF(I57&gt;0,K56-I57*$R$69,IF(I57=0,K56))</f>
        <v>-9.447820989939725</v>
      </c>
      <c r="L58" s="314">
        <f>IF(K58&lt;&gt;"",IF(AND(K58&lt;=30,K58&gt;=0),288.68*(1.098+K58/100)^8.02,IF(AND(K58&lt;0,K58&gt;=-20),4.689*(1.486+K58/100)^12.3)),"")</f>
        <v>272.9024114391461</v>
      </c>
      <c r="M58" s="316"/>
      <c r="N58" s="335">
        <f>G47+G49+G51+G53+G55+G57</f>
        <v>1008.7</v>
      </c>
      <c r="O58" s="331">
        <f>G59+G61</f>
        <v>0</v>
      </c>
      <c r="P58" s="332">
        <f>IF(N58&gt;0,($M$44-L58)/(1500000*N58),"")</f>
        <v>5.923085184948756E-07</v>
      </c>
      <c r="Q58" s="337">
        <f>IF(O58&gt;0,(L58-$M$64)/(1500000*O58),"")</f>
      </c>
      <c r="R58" s="339">
        <f>IF(OR(P58="",Q58=""),"",'DİFÜZYON HESABI BİLGİLERİ'!$F$3*(P58-Q58))</f>
      </c>
      <c r="S58" s="336">
        <f>IF(OR(P58="",Q58=""),"",IF(R58&lt;1,"Wt &lt; 1  Olumlu","Wt &gt; 1  OLUMSUZ"))</f>
      </c>
    </row>
    <row r="59" spans="1:19" ht="12.75">
      <c r="A59" s="293"/>
      <c r="B59" s="354"/>
      <c r="C59" s="301">
        <f>'BİNANIN ÖZGÜL ISI KAYBI'!C45</f>
        <v>0</v>
      </c>
      <c r="D59" s="325">
        <f>'BİNANIN ÖZGÜL ISI KAYBI'!D45</f>
        <v>0</v>
      </c>
      <c r="E59" s="325">
        <f>'BİNANIN ÖZGÜL ISI KAYBI'!E45</f>
        <v>0</v>
      </c>
      <c r="F59" s="329">
        <f>'BİNANIN ÖZGÜL ISI KAYBI'!F45</f>
        <v>0</v>
      </c>
      <c r="G59" s="325">
        <f>D59*F59</f>
        <v>0</v>
      </c>
      <c r="H59" s="325">
        <f>'BİNANIN ÖZGÜL ISI KAYBI'!G45</f>
        <v>0</v>
      </c>
      <c r="I59" s="323">
        <f>IF(AND(D60&gt;0,H60&gt;0),D60/H60,0)</f>
        <v>0</v>
      </c>
      <c r="J59" s="325">
        <f>IF(AND(K58&lt;&gt;"",K60&lt;&gt;""),K58-K60,IF(AND(K58&lt;&gt;"",K60=""),K58-$K$27,IF(I59=0,J57)))</f>
        <v>0</v>
      </c>
      <c r="K59" s="313"/>
      <c r="L59" s="315"/>
      <c r="M59" s="317"/>
      <c r="N59" s="335"/>
      <c r="O59" s="331"/>
      <c r="P59" s="332"/>
      <c r="Q59" s="338"/>
      <c r="R59" s="339"/>
      <c r="S59" s="336"/>
    </row>
    <row r="60" spans="1:19" s="218" customFormat="1" ht="12.75">
      <c r="A60" s="293"/>
      <c r="B60" s="354"/>
      <c r="C60" s="320"/>
      <c r="D60" s="326"/>
      <c r="E60" s="326"/>
      <c r="F60" s="330"/>
      <c r="G60" s="326"/>
      <c r="H60" s="326"/>
      <c r="I60" s="324"/>
      <c r="J60" s="326"/>
      <c r="K60" s="312">
        <f>IF(I59&gt;0,K58-I59*$R$69,IF(I59=0,K58))</f>
        <v>-9.447820989939725</v>
      </c>
      <c r="L60" s="314">
        <f>IF(K60&lt;&gt;"",IF(AND(K60&lt;=30,K60&gt;=0),288.68*(1.098+K60/100)^8.02,IF(AND(K60&lt;0,K60&gt;=-20),4.689*(1.486+K60/100)^12.3)),"")</f>
        <v>272.9024114391461</v>
      </c>
      <c r="M60" s="316"/>
      <c r="N60" s="335">
        <f>G47+G49+G51+G53+G55+G57+G59</f>
        <v>1008.7</v>
      </c>
      <c r="O60" s="331">
        <f>G61</f>
        <v>0</v>
      </c>
      <c r="P60" s="332">
        <f>IF(N60&gt;0,($M$44-L60)/(1500000*N60),"")</f>
        <v>5.923085184948756E-07</v>
      </c>
      <c r="Q60" s="333">
        <f>IF(O60&gt;0,(L60-$M$64)/(1500000*O60),"")</f>
      </c>
      <c r="R60" s="334">
        <f>IF(OR(P60="",Q60=""),"",'DİFÜZYON HESABI BİLGİLERİ'!$F$3*(P60-Q60))</f>
      </c>
      <c r="S60" s="328">
        <f>IF(OR(P60="",Q60=""),"",IF(R60&lt;1,"Wt &lt; 1  Olumlu","Wt &gt; 1  OLUMSUZ"))</f>
      </c>
    </row>
    <row r="61" spans="1:19" s="218" customFormat="1" ht="12.75">
      <c r="A61" s="293"/>
      <c r="B61" s="354"/>
      <c r="C61" s="301">
        <f>'BİNANIN ÖZGÜL ISI KAYBI'!C46</f>
        <v>0</v>
      </c>
      <c r="D61" s="325">
        <f>'BİNANIN ÖZGÜL ISI KAYBI'!D46</f>
        <v>0</v>
      </c>
      <c r="E61" s="325">
        <f>'BİNANIN ÖZGÜL ISI KAYBI'!E46</f>
        <v>0</v>
      </c>
      <c r="F61" s="329">
        <f>'BİNANIN ÖZGÜL ISI KAYBI'!F46</f>
        <v>0</v>
      </c>
      <c r="G61" s="325">
        <f>D61*F61</f>
        <v>0</v>
      </c>
      <c r="H61" s="325">
        <f>'BİNANIN ÖZGÜL ISI KAYBI'!G46</f>
        <v>0</v>
      </c>
      <c r="I61" s="323">
        <f>IF(AND(D62&gt;0,H62&gt;0),D62/H62,0)</f>
        <v>0</v>
      </c>
      <c r="J61" s="325">
        <f>IF(AND(K60&lt;&gt;"",K62&lt;&gt;""),K60-K62,IF(AND(K60&lt;&gt;"",K62=""),K60-$K$27,IF(I61=0,J59)))</f>
        <v>0</v>
      </c>
      <c r="K61" s="313"/>
      <c r="L61" s="315"/>
      <c r="M61" s="317"/>
      <c r="N61" s="335"/>
      <c r="O61" s="331"/>
      <c r="P61" s="332"/>
      <c r="Q61" s="332"/>
      <c r="R61" s="334"/>
      <c r="S61" s="328"/>
    </row>
    <row r="62" spans="1:19" s="218" customFormat="1" ht="12.75">
      <c r="A62" s="293"/>
      <c r="B62" s="354"/>
      <c r="C62" s="320"/>
      <c r="D62" s="326"/>
      <c r="E62" s="326"/>
      <c r="F62" s="330"/>
      <c r="G62" s="326"/>
      <c r="H62" s="326"/>
      <c r="I62" s="324"/>
      <c r="J62" s="326"/>
      <c r="K62" s="312">
        <f>IF(I61&gt;0,K60-I61*$R$69,IF(I61=0,K60))</f>
        <v>-9.447820989939725</v>
      </c>
      <c r="L62" s="314">
        <f>IF(K62&lt;&gt;"",IF(AND(K62&lt;=30,K62&gt;=0),288.68*(1.098+K62/100)^8.02,IF(AND(K62&lt;0,K62&gt;=-20),4.689*(1.486+K62/100)^12.3)),"")</f>
        <v>272.9024114391461</v>
      </c>
      <c r="M62" s="316"/>
      <c r="N62" s="318"/>
      <c r="O62" s="309"/>
      <c r="P62" s="310"/>
      <c r="Q62" s="310"/>
      <c r="R62" s="327"/>
      <c r="S62" s="319"/>
    </row>
    <row r="63" spans="1:19" s="218" customFormat="1" ht="12.75">
      <c r="A63" s="293"/>
      <c r="B63" s="354"/>
      <c r="C63" s="301" t="str">
        <f>'BİNANIN ÖZGÜL ISI KAYBI'!C47</f>
        <v>Dış Isı Taşınım Katsayısı</v>
      </c>
      <c r="D63" s="303"/>
      <c r="E63" s="303"/>
      <c r="F63" s="305"/>
      <c r="G63" s="303"/>
      <c r="H63" s="303"/>
      <c r="I63" s="323">
        <f>'BİNANIN ÖZGÜL ISI KAYBI'!H47</f>
        <v>0.04</v>
      </c>
      <c r="J63" s="325">
        <f>IF(AND(K62&lt;&gt;"",K64&lt;&gt;""),K62-K64,IF(AND(K62&lt;&gt;"",K64=""),K62-$K$27,IF(I63=0,J61)))</f>
        <v>0.552179010060275</v>
      </c>
      <c r="K63" s="313"/>
      <c r="L63" s="315"/>
      <c r="M63" s="317"/>
      <c r="N63" s="318"/>
      <c r="O63" s="309"/>
      <c r="P63" s="310"/>
      <c r="Q63" s="310"/>
      <c r="R63" s="327"/>
      <c r="S63" s="319"/>
    </row>
    <row r="64" spans="1:19" s="218" customFormat="1" ht="12.75">
      <c r="A64" s="293"/>
      <c r="B64" s="354"/>
      <c r="C64" s="320"/>
      <c r="D64" s="321"/>
      <c r="E64" s="321"/>
      <c r="F64" s="322"/>
      <c r="G64" s="321"/>
      <c r="H64" s="321"/>
      <c r="I64" s="324"/>
      <c r="J64" s="326"/>
      <c r="K64" s="312">
        <f>'DİFÜZYON HESABI BİLGİLERİ'!E3</f>
        <v>-10</v>
      </c>
      <c r="L64" s="314">
        <f>IF(K64&lt;&gt;"",IF(AND(K64&lt;=30,K64&gt;=0),288.68*(1.098+K64/100)^8.02,IF(AND(K64&lt;0,K64&gt;=-20),4.689*(1.486+K64/100)^12.3)),"")</f>
        <v>259.8770720883414</v>
      </c>
      <c r="M64" s="316">
        <f>L64*('DİFÜZYON HESABI BİLGİLERİ'!E4)/100</f>
        <v>207.90165767067307</v>
      </c>
      <c r="N64" s="318"/>
      <c r="O64" s="309"/>
      <c r="P64" s="310"/>
      <c r="Q64" s="311"/>
      <c r="R64" s="311"/>
      <c r="S64" s="300"/>
    </row>
    <row r="65" spans="1:19" s="218" customFormat="1" ht="12.75">
      <c r="A65" s="293"/>
      <c r="B65" s="354"/>
      <c r="C65" s="301" t="s">
        <v>152</v>
      </c>
      <c r="D65" s="303"/>
      <c r="E65" s="303"/>
      <c r="F65" s="305"/>
      <c r="G65" s="303"/>
      <c r="H65" s="303"/>
      <c r="I65" s="307"/>
      <c r="J65" s="303"/>
      <c r="K65" s="313"/>
      <c r="L65" s="315"/>
      <c r="M65" s="317"/>
      <c r="N65" s="318"/>
      <c r="O65" s="309"/>
      <c r="P65" s="310"/>
      <c r="Q65" s="311"/>
      <c r="R65" s="311"/>
      <c r="S65" s="300"/>
    </row>
    <row r="66" spans="1:19" s="218" customFormat="1" ht="13.5" thickBot="1">
      <c r="A66" s="293"/>
      <c r="B66" s="354"/>
      <c r="C66" s="302"/>
      <c r="D66" s="304"/>
      <c r="E66" s="304"/>
      <c r="F66" s="306"/>
      <c r="G66" s="304"/>
      <c r="H66" s="304"/>
      <c r="I66" s="308"/>
      <c r="J66" s="304"/>
      <c r="K66" s="219"/>
      <c r="L66" s="220"/>
      <c r="M66" s="221"/>
      <c r="N66" s="222"/>
      <c r="O66" s="220"/>
      <c r="P66" s="223"/>
      <c r="Q66" s="223"/>
      <c r="R66" s="223"/>
      <c r="S66" s="224"/>
    </row>
    <row r="67" spans="1:19" s="218" customFormat="1" ht="12.75">
      <c r="A67" s="293"/>
      <c r="B67" s="354"/>
      <c r="C67" s="225"/>
      <c r="D67" s="226"/>
      <c r="E67" s="226"/>
      <c r="F67" s="227"/>
      <c r="G67" s="294">
        <f>SUM(G47:G62)</f>
        <v>1008.7</v>
      </c>
      <c r="H67" s="296" t="s">
        <v>153</v>
      </c>
      <c r="I67" s="298">
        <f>SUM(I45:I64)</f>
        <v>2.173208285966907</v>
      </c>
      <c r="J67" s="228"/>
      <c r="K67" s="226"/>
      <c r="L67" s="229"/>
      <c r="M67" s="226"/>
      <c r="S67" s="230"/>
    </row>
    <row r="68" spans="1:19" s="218" customFormat="1" ht="12.75">
      <c r="A68" s="293"/>
      <c r="B68" s="354"/>
      <c r="C68" s="231"/>
      <c r="F68" s="232" t="s">
        <v>154</v>
      </c>
      <c r="G68" s="295"/>
      <c r="H68" s="297"/>
      <c r="I68" s="299"/>
      <c r="J68" s="233" t="s">
        <v>146</v>
      </c>
      <c r="L68" s="213"/>
      <c r="S68" s="230"/>
    </row>
    <row r="69" spans="1:19" s="218" customFormat="1" ht="12.75">
      <c r="A69" s="213"/>
      <c r="B69" s="354"/>
      <c r="C69" s="231"/>
      <c r="F69" s="234"/>
      <c r="I69" s="235"/>
      <c r="L69" s="236"/>
      <c r="M69" s="233"/>
      <c r="N69" s="233"/>
      <c r="O69" s="233"/>
      <c r="P69" s="233"/>
      <c r="Q69" s="237" t="s">
        <v>155</v>
      </c>
      <c r="R69" s="238">
        <f>I70*(K44-K64)</f>
        <v>13.804475251506949</v>
      </c>
      <c r="S69" s="239" t="s">
        <v>156</v>
      </c>
    </row>
    <row r="70" spans="1:19" s="218" customFormat="1" ht="13.5" thickBot="1">
      <c r="A70" s="213"/>
      <c r="B70" s="355"/>
      <c r="C70" s="240"/>
      <c r="D70" s="241"/>
      <c r="E70" s="241"/>
      <c r="F70" s="242"/>
      <c r="G70" s="241"/>
      <c r="H70" s="243" t="s">
        <v>157</v>
      </c>
      <c r="I70" s="244">
        <f>1/I67</f>
        <v>0.4601491750502316</v>
      </c>
      <c r="J70" s="245" t="s">
        <v>158</v>
      </c>
      <c r="K70" s="241"/>
      <c r="L70" s="246"/>
      <c r="M70" s="241"/>
      <c r="N70" s="241"/>
      <c r="O70" s="241"/>
      <c r="P70" s="241"/>
      <c r="Q70" s="241"/>
      <c r="R70" s="241"/>
      <c r="S70" s="247"/>
    </row>
    <row r="71" spans="1:12" s="218" customFormat="1" ht="12.75">
      <c r="A71" s="213"/>
      <c r="F71" s="234"/>
      <c r="I71" s="235"/>
      <c r="L71" s="213"/>
    </row>
    <row r="72" spans="1:12" s="218" customFormat="1" ht="12.75">
      <c r="A72" s="213"/>
      <c r="F72" s="234"/>
      <c r="I72" s="235"/>
      <c r="L72" s="213"/>
    </row>
    <row r="73" spans="1:12" s="218" customFormat="1" ht="12.75">
      <c r="A73" s="213"/>
      <c r="F73" s="234"/>
      <c r="I73" s="235"/>
      <c r="L73" s="213"/>
    </row>
    <row r="74" spans="1:12" s="218" customFormat="1" ht="12.75">
      <c r="A74" s="213"/>
      <c r="F74" s="234"/>
      <c r="I74" s="235"/>
      <c r="L74" s="213"/>
    </row>
    <row r="75" spans="1:12" s="218" customFormat="1" ht="12.75">
      <c r="A75" s="213"/>
      <c r="F75" s="234"/>
      <c r="I75" s="235"/>
      <c r="L75" s="213"/>
    </row>
    <row r="76" spans="1:12" s="218" customFormat="1" ht="12.75">
      <c r="A76" s="213"/>
      <c r="F76" s="234"/>
      <c r="I76" s="235"/>
      <c r="L76" s="213"/>
    </row>
    <row r="77" spans="1:12" s="218" customFormat="1" ht="12.75">
      <c r="A77" s="213"/>
      <c r="F77" s="234"/>
      <c r="I77" s="235"/>
      <c r="L77" s="213"/>
    </row>
    <row r="78" spans="1:12" s="218" customFormat="1" ht="12.75">
      <c r="A78" s="213"/>
      <c r="F78" s="234"/>
      <c r="I78" s="235"/>
      <c r="L78" s="213"/>
    </row>
    <row r="79" spans="1:12" s="218" customFormat="1" ht="12.75">
      <c r="A79" s="213"/>
      <c r="F79" s="234"/>
      <c r="I79" s="235"/>
      <c r="L79" s="213"/>
    </row>
    <row r="80" spans="1:12" s="218" customFormat="1" ht="12.75">
      <c r="A80" s="213"/>
      <c r="F80" s="234"/>
      <c r="I80" s="235"/>
      <c r="L80" s="213"/>
    </row>
    <row r="81" spans="1:12" s="218" customFormat="1" ht="12.75">
      <c r="A81" s="213"/>
      <c r="F81" s="234"/>
      <c r="I81" s="235"/>
      <c r="L81" s="213"/>
    </row>
    <row r="82" spans="1:12" s="218" customFormat="1" ht="12.75">
      <c r="A82" s="213"/>
      <c r="F82" s="234"/>
      <c r="I82" s="235"/>
      <c r="L82" s="213"/>
    </row>
    <row r="83" spans="1:12" s="218" customFormat="1" ht="12.75">
      <c r="A83" s="213"/>
      <c r="F83" s="234"/>
      <c r="I83" s="235"/>
      <c r="L83" s="213"/>
    </row>
    <row r="84" spans="1:12" s="218" customFormat="1" ht="12.75">
      <c r="A84" s="213"/>
      <c r="F84" s="234"/>
      <c r="I84" s="235"/>
      <c r="L84" s="213"/>
    </row>
    <row r="85" spans="1:12" s="218" customFormat="1" ht="12.75">
      <c r="A85" s="213"/>
      <c r="F85" s="234"/>
      <c r="I85" s="235"/>
      <c r="L85" s="213"/>
    </row>
    <row r="86" spans="1:12" s="218" customFormat="1" ht="12.75">
      <c r="A86" s="213"/>
      <c r="F86" s="234"/>
      <c r="I86" s="235"/>
      <c r="L86" s="213"/>
    </row>
    <row r="87" spans="1:12" s="218" customFormat="1" ht="12.75">
      <c r="A87" s="213"/>
      <c r="F87" s="234"/>
      <c r="I87" s="235"/>
      <c r="L87" s="213"/>
    </row>
    <row r="88" spans="1:12" s="218" customFormat="1" ht="12.75">
      <c r="A88" s="213"/>
      <c r="F88" s="234"/>
      <c r="I88" s="235"/>
      <c r="L88" s="213"/>
    </row>
    <row r="89" spans="1:12" s="218" customFormat="1" ht="12.75">
      <c r="A89" s="213"/>
      <c r="F89" s="234"/>
      <c r="I89" s="235"/>
      <c r="L89" s="213"/>
    </row>
    <row r="90" spans="1:12" s="218" customFormat="1" ht="12.75">
      <c r="A90" s="213"/>
      <c r="F90" s="234"/>
      <c r="I90" s="235"/>
      <c r="L90" s="213"/>
    </row>
    <row r="91" spans="1:12" s="218" customFormat="1" ht="12.75">
      <c r="A91" s="213"/>
      <c r="F91" s="234"/>
      <c r="I91" s="235"/>
      <c r="L91" s="213"/>
    </row>
    <row r="92" spans="1:12" s="218" customFormat="1" ht="12.75">
      <c r="A92" s="213"/>
      <c r="F92" s="234"/>
      <c r="I92" s="235"/>
      <c r="L92" s="213"/>
    </row>
    <row r="93" spans="1:12" s="218" customFormat="1" ht="12.75">
      <c r="A93" s="213"/>
      <c r="F93" s="234"/>
      <c r="I93" s="235"/>
      <c r="L93" s="213"/>
    </row>
    <row r="94" spans="1:12" s="218" customFormat="1" ht="12.75">
      <c r="A94" s="213"/>
      <c r="F94" s="234"/>
      <c r="I94" s="235"/>
      <c r="L94" s="213"/>
    </row>
    <row r="95" spans="1:12" s="218" customFormat="1" ht="12.75">
      <c r="A95" s="213"/>
      <c r="F95" s="234"/>
      <c r="I95" s="235"/>
      <c r="L95" s="213"/>
    </row>
    <row r="96" spans="1:12" s="218" customFormat="1" ht="12.75">
      <c r="A96" s="213"/>
      <c r="F96" s="234"/>
      <c r="I96" s="235"/>
      <c r="L96" s="213"/>
    </row>
    <row r="97" spans="1:12" s="218" customFormat="1" ht="12.75">
      <c r="A97" s="213"/>
      <c r="F97" s="234"/>
      <c r="I97" s="235"/>
      <c r="L97" s="213"/>
    </row>
    <row r="98" spans="1:12" s="218" customFormat="1" ht="12.75">
      <c r="A98" s="213"/>
      <c r="F98" s="234"/>
      <c r="I98" s="235"/>
      <c r="L98" s="213"/>
    </row>
    <row r="99" spans="1:12" s="218" customFormat="1" ht="12.75">
      <c r="A99" s="213"/>
      <c r="F99" s="234"/>
      <c r="I99" s="235"/>
      <c r="L99" s="213"/>
    </row>
    <row r="100" spans="1:12" s="218" customFormat="1" ht="12.75">
      <c r="A100" s="213"/>
      <c r="F100" s="234"/>
      <c r="I100" s="235"/>
      <c r="L100" s="213"/>
    </row>
    <row r="101" spans="1:12" s="218" customFormat="1" ht="12.75">
      <c r="A101" s="213"/>
      <c r="F101" s="234"/>
      <c r="I101" s="235"/>
      <c r="L101" s="213"/>
    </row>
    <row r="102" spans="1:12" s="218" customFormat="1" ht="12.75">
      <c r="A102" s="213"/>
      <c r="F102" s="234"/>
      <c r="I102" s="235"/>
      <c r="L102" s="213"/>
    </row>
    <row r="103" spans="1:12" s="218" customFormat="1" ht="12.75">
      <c r="A103" s="213"/>
      <c r="F103" s="234"/>
      <c r="I103" s="235"/>
      <c r="L103" s="213"/>
    </row>
    <row r="104" spans="1:12" s="218" customFormat="1" ht="12.75">
      <c r="A104" s="213"/>
      <c r="F104" s="234"/>
      <c r="I104" s="235"/>
      <c r="L104" s="213"/>
    </row>
    <row r="105" spans="1:12" s="218" customFormat="1" ht="12.75">
      <c r="A105" s="213"/>
      <c r="F105" s="234"/>
      <c r="I105" s="235"/>
      <c r="L105" s="213"/>
    </row>
    <row r="106" spans="1:12" s="218" customFormat="1" ht="12.75">
      <c r="A106" s="213"/>
      <c r="F106" s="234"/>
      <c r="I106" s="235"/>
      <c r="L106" s="213"/>
    </row>
    <row r="107" spans="1:12" s="218" customFormat="1" ht="12.75">
      <c r="A107" s="213"/>
      <c r="F107" s="234"/>
      <c r="I107" s="235"/>
      <c r="L107" s="213"/>
    </row>
    <row r="108" spans="1:12" s="218" customFormat="1" ht="12.75">
      <c r="A108" s="213"/>
      <c r="F108" s="234"/>
      <c r="I108" s="235"/>
      <c r="L108" s="213"/>
    </row>
    <row r="109" spans="1:12" s="218" customFormat="1" ht="12.75">
      <c r="A109" s="213"/>
      <c r="F109" s="234"/>
      <c r="I109" s="235"/>
      <c r="L109" s="213"/>
    </row>
    <row r="110" spans="1:12" s="218" customFormat="1" ht="12.75">
      <c r="A110" s="213"/>
      <c r="F110" s="234"/>
      <c r="I110" s="235"/>
      <c r="L110" s="213"/>
    </row>
    <row r="111" spans="1:12" s="218" customFormat="1" ht="12.75">
      <c r="A111" s="213"/>
      <c r="F111" s="234"/>
      <c r="I111" s="235"/>
      <c r="L111" s="213"/>
    </row>
    <row r="112" spans="1:12" s="218" customFormat="1" ht="12.75">
      <c r="A112" s="213"/>
      <c r="F112" s="234"/>
      <c r="I112" s="235"/>
      <c r="L112" s="213"/>
    </row>
    <row r="113" spans="1:12" s="218" customFormat="1" ht="12.75">
      <c r="A113" s="213"/>
      <c r="F113" s="234"/>
      <c r="I113" s="235"/>
      <c r="L113" s="213"/>
    </row>
    <row r="114" spans="1:12" s="218" customFormat="1" ht="12.75">
      <c r="A114" s="213"/>
      <c r="F114" s="234"/>
      <c r="I114" s="235"/>
      <c r="L114" s="213"/>
    </row>
    <row r="115" spans="1:12" s="218" customFormat="1" ht="12.75">
      <c r="A115" s="213"/>
      <c r="F115" s="234"/>
      <c r="I115" s="235"/>
      <c r="L115" s="213"/>
    </row>
    <row r="116" spans="1:12" s="218" customFormat="1" ht="12.75">
      <c r="A116" s="213"/>
      <c r="F116" s="234"/>
      <c r="I116" s="235"/>
      <c r="L116" s="213"/>
    </row>
    <row r="117" spans="1:12" s="218" customFormat="1" ht="12.75">
      <c r="A117" s="213"/>
      <c r="F117" s="234"/>
      <c r="I117" s="235"/>
      <c r="L117" s="213"/>
    </row>
    <row r="118" spans="1:12" s="218" customFormat="1" ht="12.75">
      <c r="A118" s="213"/>
      <c r="F118" s="234"/>
      <c r="I118" s="235"/>
      <c r="L118" s="213"/>
    </row>
    <row r="119" spans="1:12" s="218" customFormat="1" ht="12.75">
      <c r="A119" s="213"/>
      <c r="F119" s="234"/>
      <c r="I119" s="235"/>
      <c r="L119" s="213"/>
    </row>
    <row r="120" spans="1:12" s="218" customFormat="1" ht="12.75">
      <c r="A120" s="213"/>
      <c r="F120" s="234"/>
      <c r="I120" s="235"/>
      <c r="L120" s="213"/>
    </row>
    <row r="121" spans="1:12" s="218" customFormat="1" ht="12.75">
      <c r="A121" s="213"/>
      <c r="F121" s="234"/>
      <c r="I121" s="235"/>
      <c r="L121" s="213"/>
    </row>
    <row r="122" spans="1:12" s="218" customFormat="1" ht="12.75">
      <c r="A122" s="213"/>
      <c r="F122" s="234"/>
      <c r="I122" s="235"/>
      <c r="L122" s="213"/>
    </row>
    <row r="123" spans="1:12" s="218" customFormat="1" ht="12.75">
      <c r="A123" s="213"/>
      <c r="F123" s="234"/>
      <c r="I123" s="235"/>
      <c r="L123" s="213"/>
    </row>
    <row r="124" spans="1:12" s="218" customFormat="1" ht="12.75">
      <c r="A124" s="213"/>
      <c r="F124" s="234"/>
      <c r="I124" s="235"/>
      <c r="L124" s="213"/>
    </row>
    <row r="125" spans="1:12" s="218" customFormat="1" ht="12.75">
      <c r="A125" s="213"/>
      <c r="F125" s="234"/>
      <c r="I125" s="235"/>
      <c r="L125" s="213"/>
    </row>
    <row r="126" spans="1:12" s="218" customFormat="1" ht="12.75">
      <c r="A126" s="213"/>
      <c r="F126" s="234"/>
      <c r="I126" s="235"/>
      <c r="L126" s="213"/>
    </row>
    <row r="127" spans="1:12" s="218" customFormat="1" ht="12.75">
      <c r="A127" s="213"/>
      <c r="F127" s="234"/>
      <c r="I127" s="235"/>
      <c r="L127" s="213"/>
    </row>
    <row r="128" spans="1:12" s="218" customFormat="1" ht="12.75">
      <c r="A128" s="213"/>
      <c r="F128" s="234"/>
      <c r="I128" s="235"/>
      <c r="L128" s="213"/>
    </row>
    <row r="129" spans="1:12" s="218" customFormat="1" ht="12.75">
      <c r="A129" s="213"/>
      <c r="F129" s="234"/>
      <c r="I129" s="235"/>
      <c r="L129" s="213"/>
    </row>
    <row r="130" spans="1:12" s="218" customFormat="1" ht="12.75">
      <c r="A130" s="213"/>
      <c r="F130" s="234"/>
      <c r="I130" s="235"/>
      <c r="L130" s="213"/>
    </row>
    <row r="131" spans="1:12" s="218" customFormat="1" ht="12.75">
      <c r="A131" s="213"/>
      <c r="F131" s="234"/>
      <c r="I131" s="235"/>
      <c r="L131" s="213"/>
    </row>
    <row r="132" spans="1:12" s="218" customFormat="1" ht="12.75">
      <c r="A132" s="213"/>
      <c r="F132" s="234"/>
      <c r="I132" s="235"/>
      <c r="L132" s="213"/>
    </row>
    <row r="133" spans="1:12" s="218" customFormat="1" ht="12.75">
      <c r="A133" s="213"/>
      <c r="F133" s="234"/>
      <c r="I133" s="235"/>
      <c r="L133" s="213"/>
    </row>
    <row r="134" spans="1:12" s="218" customFormat="1" ht="12.75">
      <c r="A134" s="213"/>
      <c r="F134" s="234"/>
      <c r="I134" s="235"/>
      <c r="L134" s="213"/>
    </row>
    <row r="135" spans="1:12" s="218" customFormat="1" ht="12.75">
      <c r="A135" s="213"/>
      <c r="F135" s="234"/>
      <c r="I135" s="235"/>
      <c r="L135" s="213"/>
    </row>
    <row r="136" spans="1:12" s="218" customFormat="1" ht="12.75">
      <c r="A136" s="213"/>
      <c r="F136" s="234"/>
      <c r="I136" s="235"/>
      <c r="L136" s="213"/>
    </row>
    <row r="137" spans="1:12" s="218" customFormat="1" ht="12.75">
      <c r="A137" s="213"/>
      <c r="F137" s="234"/>
      <c r="I137" s="235"/>
      <c r="L137" s="213"/>
    </row>
    <row r="138" spans="1:12" s="218" customFormat="1" ht="12.75">
      <c r="A138" s="213"/>
      <c r="F138" s="234"/>
      <c r="I138" s="235"/>
      <c r="L138" s="213"/>
    </row>
    <row r="139" spans="1:12" s="218" customFormat="1" ht="12.75">
      <c r="A139" s="213"/>
      <c r="F139" s="234"/>
      <c r="I139" s="235"/>
      <c r="L139" s="213"/>
    </row>
    <row r="140" spans="1:12" s="218" customFormat="1" ht="12.75">
      <c r="A140" s="213"/>
      <c r="F140" s="234"/>
      <c r="I140" s="235"/>
      <c r="L140" s="213"/>
    </row>
    <row r="141" spans="1:12" s="218" customFormat="1" ht="12.75">
      <c r="A141" s="213"/>
      <c r="F141" s="234"/>
      <c r="I141" s="235"/>
      <c r="L141" s="213"/>
    </row>
    <row r="142" spans="1:12" s="218" customFormat="1" ht="12.75">
      <c r="A142" s="213"/>
      <c r="F142" s="234"/>
      <c r="I142" s="235"/>
      <c r="L142" s="213"/>
    </row>
    <row r="143" spans="1:12" s="218" customFormat="1" ht="12.75">
      <c r="A143" s="213"/>
      <c r="F143" s="234"/>
      <c r="I143" s="235"/>
      <c r="L143" s="213"/>
    </row>
    <row r="144" spans="1:12" s="218" customFormat="1" ht="12.75">
      <c r="A144" s="213"/>
      <c r="F144" s="234"/>
      <c r="I144" s="235"/>
      <c r="L144" s="213"/>
    </row>
    <row r="145" spans="1:12" s="218" customFormat="1" ht="12.75">
      <c r="A145" s="213"/>
      <c r="F145" s="234"/>
      <c r="I145" s="235"/>
      <c r="L145" s="213"/>
    </row>
    <row r="146" spans="1:12" s="218" customFormat="1" ht="12.75">
      <c r="A146" s="213"/>
      <c r="F146" s="234"/>
      <c r="I146" s="235"/>
      <c r="L146" s="213"/>
    </row>
    <row r="147" spans="1:12" s="218" customFormat="1" ht="12.75">
      <c r="A147" s="213"/>
      <c r="F147" s="234"/>
      <c r="I147" s="235"/>
      <c r="L147" s="213"/>
    </row>
    <row r="148" spans="1:12" s="218" customFormat="1" ht="12.75">
      <c r="A148" s="213"/>
      <c r="F148" s="234"/>
      <c r="I148" s="235"/>
      <c r="L148" s="213"/>
    </row>
    <row r="149" spans="1:12" s="218" customFormat="1" ht="12.75">
      <c r="A149" s="213"/>
      <c r="F149" s="234"/>
      <c r="I149" s="235"/>
      <c r="L149" s="213"/>
    </row>
    <row r="150" spans="1:12" s="218" customFormat="1" ht="12.75">
      <c r="A150" s="213"/>
      <c r="F150" s="234"/>
      <c r="I150" s="235"/>
      <c r="L150" s="213"/>
    </row>
    <row r="151" spans="1:12" s="218" customFormat="1" ht="12.75">
      <c r="A151" s="213"/>
      <c r="F151" s="234"/>
      <c r="I151" s="235"/>
      <c r="L151" s="213"/>
    </row>
    <row r="152" spans="1:12" s="218" customFormat="1" ht="12.75">
      <c r="A152" s="213"/>
      <c r="F152" s="234"/>
      <c r="I152" s="235"/>
      <c r="L152" s="213"/>
    </row>
    <row r="153" spans="1:12" s="218" customFormat="1" ht="12.75">
      <c r="A153" s="213"/>
      <c r="F153" s="234"/>
      <c r="I153" s="235"/>
      <c r="L153" s="213"/>
    </row>
    <row r="154" spans="1:12" s="218" customFormat="1" ht="12.75">
      <c r="A154" s="213"/>
      <c r="F154" s="234"/>
      <c r="I154" s="235"/>
      <c r="L154" s="213"/>
    </row>
    <row r="155" spans="1:12" s="218" customFormat="1" ht="12.75">
      <c r="A155" s="213"/>
      <c r="F155" s="234"/>
      <c r="I155" s="235"/>
      <c r="L155" s="213"/>
    </row>
    <row r="156" spans="1:12" s="218" customFormat="1" ht="12.75">
      <c r="A156" s="213"/>
      <c r="F156" s="234"/>
      <c r="I156" s="235"/>
      <c r="L156" s="213"/>
    </row>
    <row r="157" spans="1:12" s="218" customFormat="1" ht="12.75">
      <c r="A157" s="213"/>
      <c r="F157" s="234"/>
      <c r="I157" s="235"/>
      <c r="L157" s="213"/>
    </row>
    <row r="158" spans="1:12" s="218" customFormat="1" ht="12.75">
      <c r="A158" s="213"/>
      <c r="F158" s="234"/>
      <c r="I158" s="235"/>
      <c r="L158" s="213"/>
    </row>
    <row r="159" spans="1:12" s="218" customFormat="1" ht="12.75">
      <c r="A159" s="213"/>
      <c r="F159" s="234"/>
      <c r="I159" s="235"/>
      <c r="L159" s="213"/>
    </row>
    <row r="160" spans="1:12" s="218" customFormat="1" ht="12.75">
      <c r="A160" s="213"/>
      <c r="F160" s="234"/>
      <c r="I160" s="235"/>
      <c r="L160" s="213"/>
    </row>
    <row r="161" spans="1:12" s="218" customFormat="1" ht="12.75">
      <c r="A161" s="213"/>
      <c r="F161" s="234"/>
      <c r="I161" s="235"/>
      <c r="L161" s="213"/>
    </row>
    <row r="162" spans="1:12" s="218" customFormat="1" ht="12.75">
      <c r="A162" s="213"/>
      <c r="F162" s="234"/>
      <c r="I162" s="235"/>
      <c r="L162" s="213"/>
    </row>
    <row r="163" spans="1:12" s="218" customFormat="1" ht="12.75">
      <c r="A163" s="213"/>
      <c r="F163" s="234"/>
      <c r="I163" s="235"/>
      <c r="L163" s="213"/>
    </row>
    <row r="164" spans="1:12" s="218" customFormat="1" ht="12.75">
      <c r="A164" s="213"/>
      <c r="F164" s="234"/>
      <c r="I164" s="235"/>
      <c r="L164" s="213"/>
    </row>
    <row r="165" spans="1:12" s="218" customFormat="1" ht="12.75">
      <c r="A165" s="213"/>
      <c r="F165" s="234"/>
      <c r="I165" s="235"/>
      <c r="L165" s="213"/>
    </row>
    <row r="166" spans="1:12" s="218" customFormat="1" ht="12.75">
      <c r="A166" s="213"/>
      <c r="F166" s="234"/>
      <c r="I166" s="235"/>
      <c r="L166" s="213"/>
    </row>
    <row r="167" spans="1:12" s="218" customFormat="1" ht="12.75">
      <c r="A167" s="213"/>
      <c r="F167" s="234"/>
      <c r="I167" s="235"/>
      <c r="L167" s="213"/>
    </row>
    <row r="168" spans="1:12" s="218" customFormat="1" ht="12.75">
      <c r="A168" s="213"/>
      <c r="F168" s="234"/>
      <c r="I168" s="235"/>
      <c r="L168" s="213"/>
    </row>
    <row r="169" spans="1:12" s="218" customFormat="1" ht="12.75">
      <c r="A169" s="213"/>
      <c r="F169" s="234"/>
      <c r="I169" s="235"/>
      <c r="L169" s="213"/>
    </row>
    <row r="170" spans="1:12" s="218" customFormat="1" ht="12.75">
      <c r="A170" s="213"/>
      <c r="F170" s="234"/>
      <c r="I170" s="235"/>
      <c r="L170" s="213"/>
    </row>
    <row r="171" spans="1:12" s="218" customFormat="1" ht="12.75">
      <c r="A171" s="213"/>
      <c r="F171" s="234"/>
      <c r="I171" s="235"/>
      <c r="L171" s="213"/>
    </row>
    <row r="172" spans="1:12" s="218" customFormat="1" ht="12.75">
      <c r="A172" s="213"/>
      <c r="F172" s="234"/>
      <c r="I172" s="235"/>
      <c r="L172" s="213"/>
    </row>
    <row r="173" spans="1:12" s="218" customFormat="1" ht="12.75">
      <c r="A173" s="213"/>
      <c r="F173" s="234"/>
      <c r="I173" s="235"/>
      <c r="L173" s="213"/>
    </row>
    <row r="174" spans="1:12" s="218" customFormat="1" ht="12.75">
      <c r="A174" s="213"/>
      <c r="F174" s="234"/>
      <c r="I174" s="235"/>
      <c r="L174" s="213"/>
    </row>
    <row r="175" spans="1:12" s="218" customFormat="1" ht="12.75">
      <c r="A175" s="213"/>
      <c r="F175" s="234"/>
      <c r="I175" s="235"/>
      <c r="L175" s="213"/>
    </row>
    <row r="176" spans="1:12" s="218" customFormat="1" ht="12.75">
      <c r="A176" s="213"/>
      <c r="F176" s="234"/>
      <c r="I176" s="235"/>
      <c r="L176" s="213"/>
    </row>
    <row r="177" spans="1:12" s="218" customFormat="1" ht="12.75">
      <c r="A177" s="213"/>
      <c r="F177" s="234"/>
      <c r="I177" s="235"/>
      <c r="L177" s="213"/>
    </row>
    <row r="178" spans="1:12" s="218" customFormat="1" ht="12.75">
      <c r="A178" s="213"/>
      <c r="F178" s="234"/>
      <c r="I178" s="235"/>
      <c r="L178" s="213"/>
    </row>
    <row r="179" spans="1:12" s="218" customFormat="1" ht="12.75">
      <c r="A179" s="213"/>
      <c r="F179" s="234"/>
      <c r="I179" s="235"/>
      <c r="L179" s="213"/>
    </row>
    <row r="180" spans="1:12" s="218" customFormat="1" ht="12.75">
      <c r="A180" s="213"/>
      <c r="F180" s="234"/>
      <c r="I180" s="235"/>
      <c r="L180" s="213"/>
    </row>
    <row r="181" spans="1:12" s="218" customFormat="1" ht="12.75">
      <c r="A181" s="213"/>
      <c r="F181" s="234"/>
      <c r="I181" s="235"/>
      <c r="L181" s="213"/>
    </row>
    <row r="182" spans="1:12" s="218" customFormat="1" ht="12.75">
      <c r="A182" s="213"/>
      <c r="F182" s="234"/>
      <c r="I182" s="235"/>
      <c r="L182" s="213"/>
    </row>
    <row r="183" spans="1:12" s="218" customFormat="1" ht="12.75">
      <c r="A183" s="213"/>
      <c r="F183" s="234"/>
      <c r="I183" s="235"/>
      <c r="L183" s="213"/>
    </row>
    <row r="184" spans="1:12" s="218" customFormat="1" ht="12.75">
      <c r="A184" s="213"/>
      <c r="F184" s="234"/>
      <c r="I184" s="235"/>
      <c r="L184" s="213"/>
    </row>
    <row r="185" spans="1:12" s="218" customFormat="1" ht="12.75">
      <c r="A185" s="213"/>
      <c r="F185" s="234"/>
      <c r="I185" s="235"/>
      <c r="L185" s="213"/>
    </row>
    <row r="186" spans="1:12" s="218" customFormat="1" ht="12.75">
      <c r="A186" s="213"/>
      <c r="F186" s="234"/>
      <c r="I186" s="235"/>
      <c r="L186" s="213"/>
    </row>
    <row r="187" spans="1:12" s="218" customFormat="1" ht="12.75">
      <c r="A187" s="213"/>
      <c r="F187" s="234"/>
      <c r="I187" s="235"/>
      <c r="L187" s="213"/>
    </row>
    <row r="188" spans="1:12" s="218" customFormat="1" ht="12.75">
      <c r="A188" s="213"/>
      <c r="F188" s="234"/>
      <c r="I188" s="235"/>
      <c r="L188" s="213"/>
    </row>
    <row r="189" spans="1:12" s="218" customFormat="1" ht="12.75">
      <c r="A189" s="213"/>
      <c r="F189" s="234"/>
      <c r="I189" s="235"/>
      <c r="L189" s="213"/>
    </row>
    <row r="190" spans="1:12" s="218" customFormat="1" ht="12.75">
      <c r="A190" s="213"/>
      <c r="F190" s="234"/>
      <c r="I190" s="235"/>
      <c r="L190" s="213"/>
    </row>
    <row r="191" spans="1:12" s="218" customFormat="1" ht="12.75">
      <c r="A191" s="213"/>
      <c r="F191" s="234"/>
      <c r="I191" s="235"/>
      <c r="L191" s="213"/>
    </row>
    <row r="192" spans="1:12" s="218" customFormat="1" ht="12.75">
      <c r="A192" s="213"/>
      <c r="F192" s="234"/>
      <c r="I192" s="235"/>
      <c r="L192" s="213"/>
    </row>
    <row r="193" spans="1:12" s="218" customFormat="1" ht="12.75">
      <c r="A193" s="213"/>
      <c r="F193" s="234"/>
      <c r="I193" s="235"/>
      <c r="L193" s="213"/>
    </row>
    <row r="194" spans="1:12" s="218" customFormat="1" ht="12.75">
      <c r="A194" s="213"/>
      <c r="F194" s="234"/>
      <c r="I194" s="235"/>
      <c r="L194" s="213"/>
    </row>
    <row r="195" spans="1:12" s="218" customFormat="1" ht="12.75">
      <c r="A195" s="213"/>
      <c r="F195" s="234"/>
      <c r="I195" s="235"/>
      <c r="L195" s="213"/>
    </row>
    <row r="196" spans="1:12" s="218" customFormat="1" ht="12.75">
      <c r="A196" s="213"/>
      <c r="F196" s="234"/>
      <c r="I196" s="235"/>
      <c r="L196" s="213"/>
    </row>
    <row r="197" spans="1:12" s="218" customFormat="1" ht="12.75">
      <c r="A197" s="213"/>
      <c r="F197" s="234"/>
      <c r="I197" s="235"/>
      <c r="L197" s="213"/>
    </row>
    <row r="198" spans="1:12" s="218" customFormat="1" ht="12.75">
      <c r="A198" s="213"/>
      <c r="F198" s="234"/>
      <c r="I198" s="235"/>
      <c r="L198" s="213"/>
    </row>
    <row r="199" spans="1:12" s="218" customFormat="1" ht="12.75">
      <c r="A199" s="213"/>
      <c r="F199" s="234"/>
      <c r="I199" s="235"/>
      <c r="L199" s="213"/>
    </row>
    <row r="200" spans="1:12" s="218" customFormat="1" ht="12.75">
      <c r="A200" s="213"/>
      <c r="F200" s="234"/>
      <c r="I200" s="235"/>
      <c r="L200" s="213"/>
    </row>
    <row r="201" spans="1:12" s="218" customFormat="1" ht="12.75">
      <c r="A201" s="213"/>
      <c r="F201" s="234"/>
      <c r="I201" s="235"/>
      <c r="L201" s="213"/>
    </row>
    <row r="202" spans="1:12" s="218" customFormat="1" ht="12.75">
      <c r="A202" s="213"/>
      <c r="F202" s="234"/>
      <c r="I202" s="235"/>
      <c r="L202" s="213"/>
    </row>
    <row r="203" spans="1:12" s="218" customFormat="1" ht="12.75">
      <c r="A203" s="213"/>
      <c r="F203" s="234"/>
      <c r="I203" s="235"/>
      <c r="L203" s="213"/>
    </row>
    <row r="204" spans="1:12" s="218" customFormat="1" ht="12.75">
      <c r="A204" s="213"/>
      <c r="F204" s="234"/>
      <c r="I204" s="235"/>
      <c r="L204" s="213"/>
    </row>
    <row r="205" spans="1:12" s="218" customFormat="1" ht="12.75">
      <c r="A205" s="213"/>
      <c r="F205" s="234"/>
      <c r="I205" s="235"/>
      <c r="L205" s="213"/>
    </row>
    <row r="206" spans="1:12" s="218" customFormat="1" ht="12.75">
      <c r="A206" s="213"/>
      <c r="F206" s="234"/>
      <c r="I206" s="235"/>
      <c r="L206" s="213"/>
    </row>
    <row r="207" spans="1:12" s="218" customFormat="1" ht="12.75">
      <c r="A207" s="213"/>
      <c r="F207" s="234"/>
      <c r="I207" s="235"/>
      <c r="L207" s="213"/>
    </row>
    <row r="208" spans="1:12" s="218" customFormat="1" ht="12.75">
      <c r="A208" s="213"/>
      <c r="F208" s="234"/>
      <c r="I208" s="235"/>
      <c r="L208" s="213"/>
    </row>
    <row r="209" spans="1:12" s="218" customFormat="1" ht="12.75">
      <c r="A209" s="213"/>
      <c r="F209" s="234"/>
      <c r="I209" s="235"/>
      <c r="L209" s="213"/>
    </row>
    <row r="210" spans="1:12" s="218" customFormat="1" ht="12.75">
      <c r="A210" s="213"/>
      <c r="F210" s="234"/>
      <c r="I210" s="235"/>
      <c r="L210" s="213"/>
    </row>
    <row r="211" spans="1:12" s="218" customFormat="1" ht="12.75">
      <c r="A211" s="213"/>
      <c r="F211" s="234"/>
      <c r="I211" s="235"/>
      <c r="L211" s="213"/>
    </row>
    <row r="212" spans="1:12" s="218" customFormat="1" ht="12.75">
      <c r="A212" s="213"/>
      <c r="F212" s="234"/>
      <c r="I212" s="235"/>
      <c r="L212" s="213"/>
    </row>
    <row r="213" spans="1:12" s="218" customFormat="1" ht="12.75">
      <c r="A213" s="213"/>
      <c r="F213" s="234"/>
      <c r="I213" s="235"/>
      <c r="L213" s="213"/>
    </row>
    <row r="214" spans="1:12" s="218" customFormat="1" ht="12.75">
      <c r="A214" s="213"/>
      <c r="F214" s="234"/>
      <c r="I214" s="235"/>
      <c r="L214" s="213"/>
    </row>
    <row r="215" spans="1:12" s="218" customFormat="1" ht="12.75">
      <c r="A215" s="213"/>
      <c r="F215" s="234"/>
      <c r="I215" s="235"/>
      <c r="L215" s="213"/>
    </row>
    <row r="216" spans="1:12" s="218" customFormat="1" ht="12.75">
      <c r="A216" s="213"/>
      <c r="F216" s="234"/>
      <c r="I216" s="235"/>
      <c r="L216" s="213"/>
    </row>
    <row r="217" spans="1:12" s="218" customFormat="1" ht="12.75">
      <c r="A217" s="213"/>
      <c r="F217" s="234"/>
      <c r="I217" s="235"/>
      <c r="L217" s="213"/>
    </row>
    <row r="218" spans="1:12" s="218" customFormat="1" ht="12.75">
      <c r="A218" s="213"/>
      <c r="F218" s="234"/>
      <c r="I218" s="235"/>
      <c r="L218" s="213"/>
    </row>
    <row r="219" spans="1:12" s="218" customFormat="1" ht="12.75">
      <c r="A219" s="213"/>
      <c r="F219" s="234"/>
      <c r="I219" s="235"/>
      <c r="L219" s="213"/>
    </row>
    <row r="220" spans="1:12" s="218" customFormat="1" ht="12.75">
      <c r="A220" s="213"/>
      <c r="F220" s="234"/>
      <c r="I220" s="235"/>
      <c r="L220" s="213"/>
    </row>
    <row r="221" spans="1:12" s="218" customFormat="1" ht="12.75">
      <c r="A221" s="213"/>
      <c r="F221" s="234"/>
      <c r="I221" s="235"/>
      <c r="L221" s="213"/>
    </row>
    <row r="222" spans="1:12" s="218" customFormat="1" ht="12.75">
      <c r="A222" s="213"/>
      <c r="F222" s="234"/>
      <c r="I222" s="235"/>
      <c r="L222" s="213"/>
    </row>
    <row r="223" spans="1:12" s="218" customFormat="1" ht="12.75">
      <c r="A223" s="213"/>
      <c r="F223" s="234"/>
      <c r="I223" s="235"/>
      <c r="L223" s="213"/>
    </row>
    <row r="224" spans="1:12" s="218" customFormat="1" ht="12.75">
      <c r="A224" s="213"/>
      <c r="F224" s="234"/>
      <c r="I224" s="235"/>
      <c r="L224" s="213"/>
    </row>
    <row r="225" spans="1:12" s="218" customFormat="1" ht="12.75">
      <c r="A225" s="213"/>
      <c r="F225" s="234"/>
      <c r="I225" s="235"/>
      <c r="L225" s="213"/>
    </row>
    <row r="226" spans="1:12" s="218" customFormat="1" ht="12.75">
      <c r="A226" s="213"/>
      <c r="F226" s="234"/>
      <c r="I226" s="235"/>
      <c r="L226" s="213"/>
    </row>
    <row r="227" spans="1:12" s="218" customFormat="1" ht="12.75">
      <c r="A227" s="213"/>
      <c r="F227" s="234"/>
      <c r="I227" s="235"/>
      <c r="L227" s="213"/>
    </row>
    <row r="228" spans="1:12" s="218" customFormat="1" ht="12.75">
      <c r="A228" s="213"/>
      <c r="F228" s="234"/>
      <c r="I228" s="235"/>
      <c r="L228" s="213"/>
    </row>
    <row r="229" spans="1:12" s="218" customFormat="1" ht="12.75">
      <c r="A229" s="213"/>
      <c r="F229" s="234"/>
      <c r="I229" s="235"/>
      <c r="L229" s="213"/>
    </row>
    <row r="230" spans="1:12" s="218" customFormat="1" ht="12.75">
      <c r="A230" s="213"/>
      <c r="F230" s="234"/>
      <c r="I230" s="235"/>
      <c r="L230" s="213"/>
    </row>
    <row r="231" spans="1:12" s="218" customFormat="1" ht="12.75">
      <c r="A231" s="213"/>
      <c r="F231" s="234"/>
      <c r="I231" s="235"/>
      <c r="L231" s="213"/>
    </row>
    <row r="232" spans="1:12" s="218" customFormat="1" ht="12.75">
      <c r="A232" s="213"/>
      <c r="F232" s="234"/>
      <c r="I232" s="235"/>
      <c r="L232" s="213"/>
    </row>
    <row r="233" spans="1:12" s="218" customFormat="1" ht="12.75">
      <c r="A233" s="213"/>
      <c r="F233" s="234"/>
      <c r="I233" s="235"/>
      <c r="L233" s="213"/>
    </row>
    <row r="234" spans="1:12" s="218" customFormat="1" ht="12.75">
      <c r="A234" s="213"/>
      <c r="F234" s="234"/>
      <c r="I234" s="235"/>
      <c r="L234" s="213"/>
    </row>
    <row r="235" spans="1:12" s="218" customFormat="1" ht="12.75">
      <c r="A235" s="213"/>
      <c r="F235" s="234"/>
      <c r="I235" s="235"/>
      <c r="L235" s="213"/>
    </row>
    <row r="236" spans="1:12" s="218" customFormat="1" ht="12.75">
      <c r="A236" s="213"/>
      <c r="F236" s="234"/>
      <c r="I236" s="235"/>
      <c r="L236" s="213"/>
    </row>
    <row r="237" spans="1:12" s="218" customFormat="1" ht="12.75">
      <c r="A237" s="213"/>
      <c r="F237" s="234"/>
      <c r="I237" s="235"/>
      <c r="L237" s="213"/>
    </row>
    <row r="238" spans="1:12" s="218" customFormat="1" ht="12.75">
      <c r="A238" s="213"/>
      <c r="F238" s="234"/>
      <c r="I238" s="235"/>
      <c r="L238" s="213"/>
    </row>
    <row r="239" spans="1:12" s="218" customFormat="1" ht="12.75">
      <c r="A239" s="213"/>
      <c r="F239" s="234"/>
      <c r="I239" s="235"/>
      <c r="L239" s="213"/>
    </row>
    <row r="240" spans="1:12" s="218" customFormat="1" ht="12.75">
      <c r="A240" s="213"/>
      <c r="F240" s="234"/>
      <c r="I240" s="235"/>
      <c r="L240" s="213"/>
    </row>
    <row r="241" spans="1:12" s="218" customFormat="1" ht="12.75">
      <c r="A241" s="213"/>
      <c r="F241" s="234"/>
      <c r="I241" s="235"/>
      <c r="L241" s="213"/>
    </row>
    <row r="242" spans="1:12" s="218" customFormat="1" ht="12.75">
      <c r="A242" s="213"/>
      <c r="F242" s="234"/>
      <c r="I242" s="235"/>
      <c r="L242" s="213"/>
    </row>
    <row r="243" spans="1:12" s="218" customFormat="1" ht="12.75">
      <c r="A243" s="213"/>
      <c r="F243" s="234"/>
      <c r="I243" s="235"/>
      <c r="L243" s="213"/>
    </row>
    <row r="244" spans="1:12" s="218" customFormat="1" ht="12.75">
      <c r="A244" s="213"/>
      <c r="F244" s="234"/>
      <c r="I244" s="235"/>
      <c r="L244" s="213"/>
    </row>
    <row r="245" spans="1:12" s="218" customFormat="1" ht="12.75">
      <c r="A245" s="213"/>
      <c r="F245" s="234"/>
      <c r="I245" s="235"/>
      <c r="L245" s="213"/>
    </row>
    <row r="246" spans="1:12" s="218" customFormat="1" ht="12.75">
      <c r="A246" s="213"/>
      <c r="F246" s="234"/>
      <c r="I246" s="235"/>
      <c r="L246" s="213"/>
    </row>
    <row r="247" spans="1:12" s="218" customFormat="1" ht="12.75">
      <c r="A247" s="213"/>
      <c r="F247" s="234"/>
      <c r="I247" s="235"/>
      <c r="L247" s="213"/>
    </row>
    <row r="248" spans="1:12" s="218" customFormat="1" ht="12.75">
      <c r="A248" s="213"/>
      <c r="F248" s="234"/>
      <c r="I248" s="235"/>
      <c r="L248" s="213"/>
    </row>
    <row r="249" spans="1:12" s="218" customFormat="1" ht="12.75">
      <c r="A249" s="213"/>
      <c r="F249" s="234"/>
      <c r="I249" s="235"/>
      <c r="L249" s="213"/>
    </row>
    <row r="250" spans="1:12" s="218" customFormat="1" ht="12.75">
      <c r="A250" s="213"/>
      <c r="F250" s="234"/>
      <c r="I250" s="235"/>
      <c r="L250" s="213"/>
    </row>
    <row r="251" spans="1:12" s="218" customFormat="1" ht="12.75">
      <c r="A251" s="213"/>
      <c r="F251" s="234"/>
      <c r="I251" s="235"/>
      <c r="L251" s="213"/>
    </row>
    <row r="252" spans="1:12" s="218" customFormat="1" ht="12.75">
      <c r="A252" s="213"/>
      <c r="F252" s="234"/>
      <c r="I252" s="235"/>
      <c r="L252" s="213"/>
    </row>
    <row r="253" spans="1:12" s="218" customFormat="1" ht="12.75">
      <c r="A253" s="213"/>
      <c r="F253" s="234"/>
      <c r="I253" s="235"/>
      <c r="L253" s="213"/>
    </row>
    <row r="254" spans="1:12" s="218" customFormat="1" ht="12.75">
      <c r="A254" s="213"/>
      <c r="F254" s="234"/>
      <c r="I254" s="235"/>
      <c r="L254" s="213"/>
    </row>
    <row r="255" spans="1:12" s="218" customFormat="1" ht="12.75">
      <c r="A255" s="213"/>
      <c r="F255" s="234"/>
      <c r="I255" s="235"/>
      <c r="L255" s="213"/>
    </row>
    <row r="256" spans="1:12" s="218" customFormat="1" ht="12.75">
      <c r="A256" s="213"/>
      <c r="F256" s="234"/>
      <c r="I256" s="235"/>
      <c r="L256" s="213"/>
    </row>
    <row r="257" spans="1:12" s="218" customFormat="1" ht="12.75">
      <c r="A257" s="213"/>
      <c r="F257" s="234"/>
      <c r="I257" s="235"/>
      <c r="L257" s="213"/>
    </row>
    <row r="258" spans="1:12" s="218" customFormat="1" ht="12.75">
      <c r="A258" s="213"/>
      <c r="F258" s="234"/>
      <c r="I258" s="235"/>
      <c r="L258" s="213"/>
    </row>
    <row r="259" spans="1:12" s="218" customFormat="1" ht="12.75">
      <c r="A259" s="213"/>
      <c r="F259" s="234"/>
      <c r="I259" s="235"/>
      <c r="L259" s="213"/>
    </row>
    <row r="260" spans="1:12" s="218" customFormat="1" ht="12.75">
      <c r="A260" s="213"/>
      <c r="F260" s="234"/>
      <c r="I260" s="235"/>
      <c r="L260" s="213"/>
    </row>
    <row r="261" spans="1:12" s="218" customFormat="1" ht="12.75">
      <c r="A261" s="213"/>
      <c r="F261" s="234"/>
      <c r="I261" s="235"/>
      <c r="L261" s="213"/>
    </row>
    <row r="262" spans="1:12" s="218" customFormat="1" ht="12.75">
      <c r="A262" s="213"/>
      <c r="F262" s="234"/>
      <c r="I262" s="235"/>
      <c r="L262" s="213"/>
    </row>
    <row r="263" spans="1:12" s="218" customFormat="1" ht="12.75">
      <c r="A263" s="213"/>
      <c r="F263" s="234"/>
      <c r="I263" s="235"/>
      <c r="L263" s="213"/>
    </row>
    <row r="264" spans="1:12" s="218" customFormat="1" ht="12.75">
      <c r="A264" s="213"/>
      <c r="F264" s="234"/>
      <c r="I264" s="235"/>
      <c r="L264" s="213"/>
    </row>
    <row r="265" spans="1:12" s="218" customFormat="1" ht="12.75">
      <c r="A265" s="213"/>
      <c r="F265" s="234"/>
      <c r="I265" s="235"/>
      <c r="L265" s="213"/>
    </row>
    <row r="266" spans="1:12" s="218" customFormat="1" ht="12.75">
      <c r="A266" s="213"/>
      <c r="F266" s="234"/>
      <c r="I266" s="235"/>
      <c r="L266" s="213"/>
    </row>
    <row r="267" spans="1:12" s="218" customFormat="1" ht="12.75">
      <c r="A267" s="213"/>
      <c r="F267" s="234"/>
      <c r="I267" s="235"/>
      <c r="L267" s="213"/>
    </row>
    <row r="268" spans="1:12" s="218" customFormat="1" ht="12.75">
      <c r="A268" s="213"/>
      <c r="F268" s="234"/>
      <c r="I268" s="235"/>
      <c r="L268" s="213"/>
    </row>
    <row r="269" spans="1:12" s="218" customFormat="1" ht="12.75">
      <c r="A269" s="213"/>
      <c r="F269" s="234"/>
      <c r="I269" s="235"/>
      <c r="L269" s="213"/>
    </row>
    <row r="270" spans="1:12" s="218" customFormat="1" ht="12.75">
      <c r="A270" s="213"/>
      <c r="F270" s="234"/>
      <c r="I270" s="235"/>
      <c r="L270" s="213"/>
    </row>
    <row r="271" spans="1:12" s="218" customFormat="1" ht="12.75">
      <c r="A271" s="213"/>
      <c r="F271" s="234"/>
      <c r="I271" s="235"/>
      <c r="L271" s="213"/>
    </row>
    <row r="272" spans="1:12" s="218" customFormat="1" ht="12.75">
      <c r="A272" s="213"/>
      <c r="F272" s="234"/>
      <c r="I272" s="235"/>
      <c r="L272" s="213"/>
    </row>
    <row r="273" spans="1:12" s="218" customFormat="1" ht="12.75">
      <c r="A273" s="213"/>
      <c r="F273" s="234"/>
      <c r="I273" s="235"/>
      <c r="L273" s="213"/>
    </row>
    <row r="274" spans="1:12" s="218" customFormat="1" ht="12.75">
      <c r="A274" s="213"/>
      <c r="F274" s="234"/>
      <c r="I274" s="235"/>
      <c r="L274" s="213"/>
    </row>
    <row r="275" spans="1:12" s="218" customFormat="1" ht="12.75">
      <c r="A275" s="213"/>
      <c r="F275" s="234"/>
      <c r="I275" s="235"/>
      <c r="L275" s="213"/>
    </row>
    <row r="276" spans="1:12" s="218" customFormat="1" ht="12.75">
      <c r="A276" s="213"/>
      <c r="F276" s="234"/>
      <c r="I276" s="235"/>
      <c r="L276" s="213"/>
    </row>
    <row r="277" spans="1:12" s="218" customFormat="1" ht="12.75">
      <c r="A277" s="213"/>
      <c r="F277" s="234"/>
      <c r="I277" s="235"/>
      <c r="L277" s="213"/>
    </row>
    <row r="278" spans="1:12" s="218" customFormat="1" ht="12.75">
      <c r="A278" s="213"/>
      <c r="F278" s="234"/>
      <c r="I278" s="235"/>
      <c r="L278" s="213"/>
    </row>
    <row r="279" spans="1:12" s="218" customFormat="1" ht="12.75">
      <c r="A279" s="213"/>
      <c r="F279" s="234"/>
      <c r="I279" s="235"/>
      <c r="L279" s="213"/>
    </row>
    <row r="280" spans="1:12" s="218" customFormat="1" ht="12.75">
      <c r="A280" s="213"/>
      <c r="F280" s="234"/>
      <c r="I280" s="235"/>
      <c r="L280" s="213"/>
    </row>
    <row r="281" spans="1:12" s="218" customFormat="1" ht="12.75">
      <c r="A281" s="213"/>
      <c r="F281" s="234"/>
      <c r="I281" s="235"/>
      <c r="L281" s="213"/>
    </row>
    <row r="282" spans="1:12" s="218" customFormat="1" ht="12.75">
      <c r="A282" s="213"/>
      <c r="F282" s="234"/>
      <c r="I282" s="235"/>
      <c r="L282" s="213"/>
    </row>
    <row r="283" spans="1:12" s="218" customFormat="1" ht="12.75">
      <c r="A283" s="213"/>
      <c r="F283" s="234"/>
      <c r="I283" s="235"/>
      <c r="L283" s="213"/>
    </row>
    <row r="284" spans="1:12" s="218" customFormat="1" ht="12.75">
      <c r="A284" s="213"/>
      <c r="F284" s="234"/>
      <c r="I284" s="235"/>
      <c r="L284" s="213"/>
    </row>
    <row r="285" spans="1:12" s="218" customFormat="1" ht="12.75">
      <c r="A285" s="213"/>
      <c r="F285" s="234"/>
      <c r="I285" s="235"/>
      <c r="L285" s="213"/>
    </row>
    <row r="286" spans="1:12" s="218" customFormat="1" ht="12.75">
      <c r="A286" s="213"/>
      <c r="F286" s="234"/>
      <c r="I286" s="235"/>
      <c r="L286" s="213"/>
    </row>
    <row r="287" spans="1:12" s="218" customFormat="1" ht="12.75">
      <c r="A287" s="213"/>
      <c r="F287" s="234"/>
      <c r="I287" s="235"/>
      <c r="L287" s="213"/>
    </row>
    <row r="288" spans="1:12" s="218" customFormat="1" ht="12.75">
      <c r="A288" s="213"/>
      <c r="F288" s="234"/>
      <c r="I288" s="235"/>
      <c r="L288" s="213"/>
    </row>
    <row r="289" spans="1:12" s="218" customFormat="1" ht="12.75">
      <c r="A289" s="213"/>
      <c r="F289" s="234"/>
      <c r="I289" s="235"/>
      <c r="L289" s="213"/>
    </row>
    <row r="290" spans="1:12" s="218" customFormat="1" ht="12.75">
      <c r="A290" s="213"/>
      <c r="F290" s="234"/>
      <c r="I290" s="235"/>
      <c r="L290" s="213"/>
    </row>
    <row r="291" spans="1:12" s="218" customFormat="1" ht="12.75">
      <c r="A291" s="213"/>
      <c r="F291" s="234"/>
      <c r="I291" s="235"/>
      <c r="L291" s="213"/>
    </row>
    <row r="292" spans="1:12" s="218" customFormat="1" ht="12.75">
      <c r="A292" s="213"/>
      <c r="F292" s="234"/>
      <c r="I292" s="235"/>
      <c r="L292" s="213"/>
    </row>
    <row r="293" spans="1:12" s="218" customFormat="1" ht="12.75">
      <c r="A293" s="213"/>
      <c r="F293" s="234"/>
      <c r="I293" s="235"/>
      <c r="L293" s="213"/>
    </row>
    <row r="294" spans="1:12" s="218" customFormat="1" ht="12.75">
      <c r="A294" s="213"/>
      <c r="F294" s="234"/>
      <c r="I294" s="235"/>
      <c r="L294" s="213"/>
    </row>
    <row r="295" spans="1:12" s="218" customFormat="1" ht="12.75">
      <c r="A295" s="213"/>
      <c r="F295" s="234"/>
      <c r="I295" s="235"/>
      <c r="L295" s="213"/>
    </row>
    <row r="296" spans="1:12" s="218" customFormat="1" ht="12.75">
      <c r="A296" s="213"/>
      <c r="F296" s="234"/>
      <c r="I296" s="235"/>
      <c r="L296" s="213"/>
    </row>
    <row r="297" spans="1:12" s="218" customFormat="1" ht="12.75">
      <c r="A297" s="213"/>
      <c r="F297" s="234"/>
      <c r="I297" s="235"/>
      <c r="L297" s="213"/>
    </row>
    <row r="298" spans="1:12" s="218" customFormat="1" ht="12.75">
      <c r="A298" s="213"/>
      <c r="F298" s="234"/>
      <c r="I298" s="235"/>
      <c r="L298" s="213"/>
    </row>
    <row r="299" spans="1:12" s="218" customFormat="1" ht="12.75">
      <c r="A299" s="213"/>
      <c r="F299" s="234"/>
      <c r="I299" s="235"/>
      <c r="L299" s="213"/>
    </row>
    <row r="300" spans="1:12" s="218" customFormat="1" ht="12.75">
      <c r="A300" s="213"/>
      <c r="F300" s="234"/>
      <c r="I300" s="235"/>
      <c r="L300" s="213"/>
    </row>
    <row r="301" spans="1:12" s="218" customFormat="1" ht="12.75">
      <c r="A301" s="213"/>
      <c r="F301" s="234"/>
      <c r="I301" s="235"/>
      <c r="L301" s="213"/>
    </row>
    <row r="302" spans="1:12" s="218" customFormat="1" ht="12.75">
      <c r="A302" s="213"/>
      <c r="F302" s="234"/>
      <c r="I302" s="235"/>
      <c r="L302" s="213"/>
    </row>
    <row r="303" spans="1:12" s="218" customFormat="1" ht="12.75">
      <c r="A303" s="213"/>
      <c r="F303" s="234"/>
      <c r="I303" s="235"/>
      <c r="L303" s="213"/>
    </row>
    <row r="304" spans="1:12" s="218" customFormat="1" ht="12.75">
      <c r="A304" s="213"/>
      <c r="F304" s="234"/>
      <c r="I304" s="235"/>
      <c r="L304" s="213"/>
    </row>
    <row r="305" spans="1:12" s="218" customFormat="1" ht="12.75">
      <c r="A305" s="213"/>
      <c r="F305" s="234"/>
      <c r="I305" s="235"/>
      <c r="L305" s="213"/>
    </row>
    <row r="306" spans="1:12" s="218" customFormat="1" ht="12.75">
      <c r="A306" s="213"/>
      <c r="F306" s="234"/>
      <c r="I306" s="235"/>
      <c r="L306" s="213"/>
    </row>
    <row r="307" spans="1:12" s="218" customFormat="1" ht="12.75">
      <c r="A307" s="213"/>
      <c r="F307" s="234"/>
      <c r="I307" s="235"/>
      <c r="L307" s="213"/>
    </row>
    <row r="308" spans="1:12" s="218" customFormat="1" ht="12.75">
      <c r="A308" s="213"/>
      <c r="F308" s="234"/>
      <c r="I308" s="235"/>
      <c r="L308" s="213"/>
    </row>
    <row r="309" spans="1:12" s="218" customFormat="1" ht="12.75">
      <c r="A309" s="213"/>
      <c r="F309" s="234"/>
      <c r="I309" s="235"/>
      <c r="L309" s="213"/>
    </row>
    <row r="310" spans="1:12" s="218" customFormat="1" ht="12.75">
      <c r="A310" s="213"/>
      <c r="F310" s="234"/>
      <c r="I310" s="235"/>
      <c r="L310" s="213"/>
    </row>
    <row r="311" spans="1:12" s="218" customFormat="1" ht="12.75">
      <c r="A311" s="213"/>
      <c r="F311" s="234"/>
      <c r="I311" s="235"/>
      <c r="L311" s="213"/>
    </row>
    <row r="312" spans="1:12" s="218" customFormat="1" ht="12.75">
      <c r="A312" s="213"/>
      <c r="F312" s="234"/>
      <c r="I312" s="235"/>
      <c r="L312" s="213"/>
    </row>
    <row r="313" spans="1:12" s="218" customFormat="1" ht="12.75">
      <c r="A313" s="213"/>
      <c r="F313" s="234"/>
      <c r="I313" s="235"/>
      <c r="L313" s="213"/>
    </row>
    <row r="314" spans="1:12" s="218" customFormat="1" ht="12.75">
      <c r="A314" s="213"/>
      <c r="F314" s="234"/>
      <c r="I314" s="235"/>
      <c r="L314" s="213"/>
    </row>
    <row r="315" spans="1:12" s="218" customFormat="1" ht="12.75">
      <c r="A315" s="213"/>
      <c r="F315" s="234"/>
      <c r="I315" s="235"/>
      <c r="L315" s="213"/>
    </row>
    <row r="316" spans="1:12" s="218" customFormat="1" ht="12.75">
      <c r="A316" s="213"/>
      <c r="F316" s="234"/>
      <c r="I316" s="235"/>
      <c r="L316" s="213"/>
    </row>
    <row r="317" spans="1:12" s="218" customFormat="1" ht="12.75">
      <c r="A317" s="213"/>
      <c r="F317" s="234"/>
      <c r="I317" s="235"/>
      <c r="L317" s="213"/>
    </row>
    <row r="318" spans="1:12" s="218" customFormat="1" ht="12.75">
      <c r="A318" s="213"/>
      <c r="F318" s="234"/>
      <c r="I318" s="235"/>
      <c r="L318" s="213"/>
    </row>
    <row r="319" spans="1:12" s="218" customFormat="1" ht="12.75">
      <c r="A319" s="213"/>
      <c r="F319" s="234"/>
      <c r="I319" s="235"/>
      <c r="L319" s="213"/>
    </row>
    <row r="320" spans="1:12" s="218" customFormat="1" ht="12.75">
      <c r="A320" s="213"/>
      <c r="F320" s="234"/>
      <c r="I320" s="235"/>
      <c r="L320" s="213"/>
    </row>
    <row r="321" spans="1:12" s="218" customFormat="1" ht="12.75">
      <c r="A321" s="213"/>
      <c r="F321" s="234"/>
      <c r="I321" s="235"/>
      <c r="L321" s="213"/>
    </row>
    <row r="322" spans="1:12" s="218" customFormat="1" ht="12.75">
      <c r="A322" s="213"/>
      <c r="F322" s="234"/>
      <c r="I322" s="235"/>
      <c r="L322" s="213"/>
    </row>
    <row r="323" spans="1:12" s="218" customFormat="1" ht="12.75">
      <c r="A323" s="213"/>
      <c r="F323" s="234"/>
      <c r="I323" s="235"/>
      <c r="L323" s="213"/>
    </row>
    <row r="324" spans="1:12" s="218" customFormat="1" ht="12.75">
      <c r="A324" s="213"/>
      <c r="F324" s="234"/>
      <c r="I324" s="235"/>
      <c r="L324" s="213"/>
    </row>
    <row r="325" spans="1:12" s="218" customFormat="1" ht="12.75">
      <c r="A325" s="213"/>
      <c r="F325" s="234"/>
      <c r="I325" s="235"/>
      <c r="L325" s="213"/>
    </row>
    <row r="326" spans="1:12" s="218" customFormat="1" ht="12.75">
      <c r="A326" s="213"/>
      <c r="F326" s="234"/>
      <c r="I326" s="235"/>
      <c r="L326" s="213"/>
    </row>
    <row r="327" spans="1:12" s="218" customFormat="1" ht="12.75">
      <c r="A327" s="213"/>
      <c r="F327" s="234"/>
      <c r="I327" s="235"/>
      <c r="L327" s="213"/>
    </row>
    <row r="328" spans="1:12" s="218" customFormat="1" ht="12.75">
      <c r="A328" s="213"/>
      <c r="F328" s="234"/>
      <c r="I328" s="235"/>
      <c r="L328" s="213"/>
    </row>
    <row r="329" spans="1:12" s="218" customFormat="1" ht="12.75">
      <c r="A329" s="213"/>
      <c r="F329" s="234"/>
      <c r="I329" s="235"/>
      <c r="L329" s="213"/>
    </row>
    <row r="330" spans="1:12" s="218" customFormat="1" ht="12.75">
      <c r="A330" s="213"/>
      <c r="F330" s="234"/>
      <c r="I330" s="235"/>
      <c r="L330" s="213"/>
    </row>
    <row r="331" spans="1:12" s="218" customFormat="1" ht="12.75">
      <c r="A331" s="213"/>
      <c r="F331" s="234"/>
      <c r="I331" s="235"/>
      <c r="L331" s="213"/>
    </row>
    <row r="332" spans="1:12" s="218" customFormat="1" ht="12.75">
      <c r="A332" s="213"/>
      <c r="F332" s="234"/>
      <c r="I332" s="235"/>
      <c r="L332" s="213"/>
    </row>
    <row r="333" spans="1:12" s="218" customFormat="1" ht="12.75">
      <c r="A333" s="213"/>
      <c r="F333" s="234"/>
      <c r="I333" s="235"/>
      <c r="L333" s="213"/>
    </row>
    <row r="334" spans="1:12" s="218" customFormat="1" ht="12.75">
      <c r="A334" s="213"/>
      <c r="F334" s="234"/>
      <c r="I334" s="235"/>
      <c r="L334" s="213"/>
    </row>
    <row r="335" spans="1:12" s="218" customFormat="1" ht="12.75">
      <c r="A335" s="213"/>
      <c r="F335" s="234"/>
      <c r="I335" s="235"/>
      <c r="L335" s="213"/>
    </row>
    <row r="336" spans="1:12" s="218" customFormat="1" ht="12.75">
      <c r="A336" s="213"/>
      <c r="F336" s="234"/>
      <c r="I336" s="235"/>
      <c r="L336" s="213"/>
    </row>
    <row r="337" spans="1:12" s="218" customFormat="1" ht="12.75">
      <c r="A337" s="213"/>
      <c r="F337" s="234"/>
      <c r="I337" s="235"/>
      <c r="L337" s="213"/>
    </row>
    <row r="338" spans="1:12" s="218" customFormat="1" ht="12.75">
      <c r="A338" s="213"/>
      <c r="F338" s="234"/>
      <c r="I338" s="235"/>
      <c r="L338" s="213"/>
    </row>
    <row r="339" spans="1:12" s="218" customFormat="1" ht="12.75">
      <c r="A339" s="213"/>
      <c r="F339" s="234"/>
      <c r="I339" s="235"/>
      <c r="L339" s="213"/>
    </row>
    <row r="340" spans="1:12" s="218" customFormat="1" ht="12.75">
      <c r="A340" s="213"/>
      <c r="F340" s="234"/>
      <c r="I340" s="235"/>
      <c r="L340" s="213"/>
    </row>
    <row r="341" spans="1:12" s="218" customFormat="1" ht="12.75">
      <c r="A341" s="213"/>
      <c r="F341" s="234"/>
      <c r="I341" s="235"/>
      <c r="L341" s="213"/>
    </row>
    <row r="342" spans="1:12" s="218" customFormat="1" ht="12.75">
      <c r="A342" s="213"/>
      <c r="F342" s="234"/>
      <c r="I342" s="235"/>
      <c r="L342" s="213"/>
    </row>
    <row r="343" spans="1:12" s="218" customFormat="1" ht="12.75">
      <c r="A343" s="213"/>
      <c r="F343" s="234"/>
      <c r="I343" s="235"/>
      <c r="L343" s="213"/>
    </row>
    <row r="344" spans="1:12" s="218" customFormat="1" ht="12.75">
      <c r="A344" s="213"/>
      <c r="F344" s="234"/>
      <c r="I344" s="235"/>
      <c r="L344" s="213"/>
    </row>
    <row r="345" spans="1:12" s="218" customFormat="1" ht="12.75">
      <c r="A345" s="213"/>
      <c r="F345" s="234"/>
      <c r="I345" s="235"/>
      <c r="L345" s="213"/>
    </row>
    <row r="346" spans="1:12" s="218" customFormat="1" ht="12.75">
      <c r="A346" s="213"/>
      <c r="F346" s="234"/>
      <c r="I346" s="235"/>
      <c r="L346" s="213"/>
    </row>
    <row r="347" spans="1:12" s="218" customFormat="1" ht="12.75">
      <c r="A347" s="213"/>
      <c r="F347" s="234"/>
      <c r="I347" s="235"/>
      <c r="L347" s="213"/>
    </row>
    <row r="348" spans="1:12" s="218" customFormat="1" ht="12.75">
      <c r="A348" s="213"/>
      <c r="F348" s="234"/>
      <c r="I348" s="235"/>
      <c r="L348" s="213"/>
    </row>
    <row r="349" spans="1:12" s="218" customFormat="1" ht="12.75">
      <c r="A349" s="213"/>
      <c r="F349" s="234"/>
      <c r="I349" s="235"/>
      <c r="L349" s="213"/>
    </row>
    <row r="350" spans="1:12" s="218" customFormat="1" ht="12.75">
      <c r="A350" s="213"/>
      <c r="F350" s="234"/>
      <c r="I350" s="235"/>
      <c r="L350" s="213"/>
    </row>
    <row r="351" spans="1:12" s="218" customFormat="1" ht="12.75">
      <c r="A351" s="213"/>
      <c r="F351" s="234"/>
      <c r="I351" s="235"/>
      <c r="L351" s="213"/>
    </row>
    <row r="352" spans="1:12" s="218" customFormat="1" ht="12.75">
      <c r="A352" s="213"/>
      <c r="F352" s="234"/>
      <c r="I352" s="235"/>
      <c r="L352" s="213"/>
    </row>
    <row r="353" spans="1:12" s="218" customFormat="1" ht="12.75">
      <c r="A353" s="213"/>
      <c r="F353" s="234"/>
      <c r="I353" s="235"/>
      <c r="L353" s="213"/>
    </row>
    <row r="354" spans="1:12" s="218" customFormat="1" ht="12.75">
      <c r="A354" s="213"/>
      <c r="F354" s="234"/>
      <c r="I354" s="235"/>
      <c r="L354" s="213"/>
    </row>
    <row r="355" spans="1:12" s="218" customFormat="1" ht="12.75">
      <c r="A355" s="213"/>
      <c r="F355" s="234"/>
      <c r="I355" s="235"/>
      <c r="L355" s="213"/>
    </row>
    <row r="356" spans="1:12" s="218" customFormat="1" ht="12.75">
      <c r="A356" s="213"/>
      <c r="F356" s="234"/>
      <c r="I356" s="235"/>
      <c r="L356" s="213"/>
    </row>
    <row r="357" spans="1:12" s="218" customFormat="1" ht="12.75">
      <c r="A357" s="213"/>
      <c r="F357" s="234"/>
      <c r="I357" s="235"/>
      <c r="L357" s="213"/>
    </row>
    <row r="358" spans="1:12" s="218" customFormat="1" ht="12.75">
      <c r="A358" s="213"/>
      <c r="F358" s="234"/>
      <c r="I358" s="235"/>
      <c r="L358" s="213"/>
    </row>
    <row r="359" spans="1:12" s="218" customFormat="1" ht="12.75">
      <c r="A359" s="213"/>
      <c r="F359" s="234"/>
      <c r="I359" s="235"/>
      <c r="L359" s="213"/>
    </row>
    <row r="360" spans="1:12" s="218" customFormat="1" ht="12.75">
      <c r="A360" s="213"/>
      <c r="F360" s="234"/>
      <c r="I360" s="235"/>
      <c r="L360" s="213"/>
    </row>
    <row r="361" spans="1:12" s="218" customFormat="1" ht="12.75">
      <c r="A361" s="213"/>
      <c r="F361" s="234"/>
      <c r="I361" s="235"/>
      <c r="L361" s="213"/>
    </row>
    <row r="362" spans="1:12" s="218" customFormat="1" ht="12.75">
      <c r="A362" s="213"/>
      <c r="F362" s="234"/>
      <c r="I362" s="235"/>
      <c r="L362" s="213"/>
    </row>
    <row r="363" spans="1:12" s="218" customFormat="1" ht="12.75">
      <c r="A363" s="213"/>
      <c r="F363" s="234"/>
      <c r="I363" s="235"/>
      <c r="L363" s="213"/>
    </row>
    <row r="364" spans="1:12" s="218" customFormat="1" ht="12.75">
      <c r="A364" s="213"/>
      <c r="F364" s="234"/>
      <c r="I364" s="235"/>
      <c r="L364" s="213"/>
    </row>
    <row r="365" spans="1:12" s="218" customFormat="1" ht="12.75">
      <c r="A365" s="213"/>
      <c r="F365" s="234"/>
      <c r="I365" s="235"/>
      <c r="L365" s="213"/>
    </row>
    <row r="366" spans="1:12" s="218" customFormat="1" ht="12.75">
      <c r="A366" s="213"/>
      <c r="F366" s="234"/>
      <c r="I366" s="235"/>
      <c r="L366" s="213"/>
    </row>
    <row r="367" spans="1:12" s="218" customFormat="1" ht="12.75">
      <c r="A367" s="213"/>
      <c r="F367" s="234"/>
      <c r="I367" s="235"/>
      <c r="L367" s="213"/>
    </row>
    <row r="368" spans="1:12" s="218" customFormat="1" ht="12.75">
      <c r="A368" s="213"/>
      <c r="F368" s="234"/>
      <c r="I368" s="235"/>
      <c r="L368" s="213"/>
    </row>
    <row r="369" spans="1:12" s="218" customFormat="1" ht="12.75">
      <c r="A369" s="213"/>
      <c r="F369" s="234"/>
      <c r="I369" s="235"/>
      <c r="L369" s="213"/>
    </row>
    <row r="370" spans="1:12" s="218" customFormat="1" ht="12.75">
      <c r="A370" s="213"/>
      <c r="F370" s="234"/>
      <c r="I370" s="235"/>
      <c r="L370" s="213"/>
    </row>
    <row r="371" spans="1:12" s="218" customFormat="1" ht="12.75">
      <c r="A371" s="213"/>
      <c r="F371" s="234"/>
      <c r="I371" s="235"/>
      <c r="L371" s="213"/>
    </row>
    <row r="372" spans="1:12" s="218" customFormat="1" ht="12.75">
      <c r="A372" s="213"/>
      <c r="F372" s="234"/>
      <c r="I372" s="235"/>
      <c r="L372" s="213"/>
    </row>
    <row r="373" spans="1:12" s="218" customFormat="1" ht="12.75">
      <c r="A373" s="213"/>
      <c r="F373" s="234"/>
      <c r="I373" s="235"/>
      <c r="L373" s="213"/>
    </row>
    <row r="374" spans="1:12" s="218" customFormat="1" ht="12.75">
      <c r="A374" s="213"/>
      <c r="F374" s="234"/>
      <c r="I374" s="235"/>
      <c r="L374" s="213"/>
    </row>
    <row r="375" spans="1:12" s="218" customFormat="1" ht="12.75">
      <c r="A375" s="213"/>
      <c r="F375" s="234"/>
      <c r="I375" s="235"/>
      <c r="L375" s="213"/>
    </row>
    <row r="376" spans="1:12" s="218" customFormat="1" ht="12.75">
      <c r="A376" s="213"/>
      <c r="F376" s="234"/>
      <c r="I376" s="235"/>
      <c r="L376" s="213"/>
    </row>
    <row r="377" spans="1:12" s="218" customFormat="1" ht="12.75">
      <c r="A377" s="213"/>
      <c r="F377" s="234"/>
      <c r="I377" s="235"/>
      <c r="L377" s="213"/>
    </row>
    <row r="378" spans="1:12" s="218" customFormat="1" ht="12.75">
      <c r="A378" s="213"/>
      <c r="F378" s="234"/>
      <c r="I378" s="235"/>
      <c r="L378" s="213"/>
    </row>
    <row r="379" spans="1:12" s="218" customFormat="1" ht="12.75">
      <c r="A379" s="213"/>
      <c r="F379" s="234"/>
      <c r="I379" s="235"/>
      <c r="L379" s="213"/>
    </row>
    <row r="380" spans="1:12" s="218" customFormat="1" ht="12.75">
      <c r="A380" s="213"/>
      <c r="F380" s="234"/>
      <c r="I380" s="235"/>
      <c r="L380" s="213"/>
    </row>
    <row r="381" spans="1:12" s="218" customFormat="1" ht="12.75">
      <c r="A381" s="213"/>
      <c r="F381" s="234"/>
      <c r="I381" s="235"/>
      <c r="L381" s="213"/>
    </row>
    <row r="382" spans="1:12" s="218" customFormat="1" ht="12.75">
      <c r="A382" s="213"/>
      <c r="F382" s="234"/>
      <c r="I382" s="235"/>
      <c r="L382" s="213"/>
    </row>
    <row r="383" spans="1:12" s="218" customFormat="1" ht="12.75">
      <c r="A383" s="213"/>
      <c r="F383" s="234"/>
      <c r="I383" s="235"/>
      <c r="L383" s="213"/>
    </row>
    <row r="384" spans="1:12" s="218" customFormat="1" ht="12.75">
      <c r="A384" s="213"/>
      <c r="F384" s="234"/>
      <c r="I384" s="235"/>
      <c r="L384" s="213"/>
    </row>
    <row r="385" spans="1:12" s="218" customFormat="1" ht="12.75">
      <c r="A385" s="213"/>
      <c r="F385" s="234"/>
      <c r="I385" s="235"/>
      <c r="L385" s="213"/>
    </row>
    <row r="386" spans="1:12" s="218" customFormat="1" ht="12.75">
      <c r="A386" s="213"/>
      <c r="F386" s="234"/>
      <c r="I386" s="235"/>
      <c r="L386" s="213"/>
    </row>
    <row r="387" spans="1:12" s="218" customFormat="1" ht="12.75">
      <c r="A387" s="213"/>
      <c r="F387" s="234"/>
      <c r="I387" s="235"/>
      <c r="L387" s="213"/>
    </row>
    <row r="388" spans="1:12" s="218" customFormat="1" ht="12.75">
      <c r="A388" s="213"/>
      <c r="F388" s="234"/>
      <c r="I388" s="235"/>
      <c r="L388" s="213"/>
    </row>
    <row r="389" spans="1:12" s="218" customFormat="1" ht="12.75">
      <c r="A389" s="213"/>
      <c r="F389" s="234"/>
      <c r="I389" s="235"/>
      <c r="L389" s="213"/>
    </row>
    <row r="390" spans="1:12" s="218" customFormat="1" ht="12.75">
      <c r="A390" s="213"/>
      <c r="F390" s="234"/>
      <c r="I390" s="235"/>
      <c r="L390" s="213"/>
    </row>
    <row r="391" spans="1:12" s="218" customFormat="1" ht="12.75">
      <c r="A391" s="213"/>
      <c r="F391" s="234"/>
      <c r="I391" s="235"/>
      <c r="L391" s="213"/>
    </row>
    <row r="392" spans="1:12" s="218" customFormat="1" ht="12.75">
      <c r="A392" s="213"/>
      <c r="F392" s="234"/>
      <c r="I392" s="235"/>
      <c r="L392" s="213"/>
    </row>
    <row r="393" spans="1:12" s="218" customFormat="1" ht="12.75">
      <c r="A393" s="213"/>
      <c r="F393" s="234"/>
      <c r="I393" s="235"/>
      <c r="L393" s="213"/>
    </row>
    <row r="394" spans="1:12" s="218" customFormat="1" ht="12.75">
      <c r="A394" s="213"/>
      <c r="F394" s="234"/>
      <c r="I394" s="235"/>
      <c r="L394" s="213"/>
    </row>
    <row r="395" spans="1:12" s="218" customFormat="1" ht="12.75">
      <c r="A395" s="213"/>
      <c r="F395" s="234"/>
      <c r="I395" s="235"/>
      <c r="L395" s="213"/>
    </row>
    <row r="396" spans="1:12" s="218" customFormat="1" ht="12.75">
      <c r="A396" s="213"/>
      <c r="F396" s="234"/>
      <c r="I396" s="235"/>
      <c r="L396" s="213"/>
    </row>
    <row r="397" spans="1:12" s="218" customFormat="1" ht="12.75">
      <c r="A397" s="213"/>
      <c r="F397" s="234"/>
      <c r="I397" s="235"/>
      <c r="L397" s="213"/>
    </row>
    <row r="398" spans="1:12" s="218" customFormat="1" ht="12.75">
      <c r="A398" s="213"/>
      <c r="F398" s="234"/>
      <c r="I398" s="235"/>
      <c r="L398" s="213"/>
    </row>
    <row r="399" spans="1:12" s="218" customFormat="1" ht="12.75">
      <c r="A399" s="213"/>
      <c r="F399" s="234"/>
      <c r="I399" s="235"/>
      <c r="L399" s="213"/>
    </row>
    <row r="400" spans="1:12" s="218" customFormat="1" ht="12.75">
      <c r="A400" s="213"/>
      <c r="F400" s="234"/>
      <c r="I400" s="235"/>
      <c r="L400" s="213"/>
    </row>
    <row r="401" spans="1:12" s="218" customFormat="1" ht="12.75">
      <c r="A401" s="213"/>
      <c r="F401" s="234"/>
      <c r="I401" s="235"/>
      <c r="L401" s="213"/>
    </row>
    <row r="402" spans="1:12" s="218" customFormat="1" ht="12.75">
      <c r="A402" s="213"/>
      <c r="F402" s="234"/>
      <c r="I402" s="235"/>
      <c r="L402" s="213"/>
    </row>
    <row r="403" spans="1:12" s="218" customFormat="1" ht="12.75">
      <c r="A403" s="213"/>
      <c r="F403" s="234"/>
      <c r="I403" s="235"/>
      <c r="L403" s="213"/>
    </row>
    <row r="404" spans="1:12" s="218" customFormat="1" ht="12.75">
      <c r="A404" s="213"/>
      <c r="F404" s="234"/>
      <c r="I404" s="235"/>
      <c r="L404" s="213"/>
    </row>
    <row r="405" spans="1:12" s="218" customFormat="1" ht="12.75">
      <c r="A405" s="213"/>
      <c r="F405" s="234"/>
      <c r="I405" s="235"/>
      <c r="L405" s="213"/>
    </row>
    <row r="406" spans="1:12" s="218" customFormat="1" ht="12.75">
      <c r="A406" s="213"/>
      <c r="F406" s="234"/>
      <c r="I406" s="235"/>
      <c r="L406" s="213"/>
    </row>
    <row r="407" spans="1:12" s="218" customFormat="1" ht="12.75">
      <c r="A407" s="213"/>
      <c r="F407" s="234"/>
      <c r="I407" s="235"/>
      <c r="L407" s="213"/>
    </row>
    <row r="408" spans="1:12" s="218" customFormat="1" ht="12.75">
      <c r="A408" s="213"/>
      <c r="F408" s="234"/>
      <c r="I408" s="235"/>
      <c r="L408" s="213"/>
    </row>
    <row r="409" spans="1:12" s="218" customFormat="1" ht="12.75">
      <c r="A409" s="213"/>
      <c r="F409" s="234"/>
      <c r="I409" s="235"/>
      <c r="L409" s="213"/>
    </row>
    <row r="410" spans="1:12" s="218" customFormat="1" ht="12.75">
      <c r="A410" s="213"/>
      <c r="F410" s="234"/>
      <c r="I410" s="235"/>
      <c r="L410" s="213"/>
    </row>
    <row r="411" spans="1:12" s="218" customFormat="1" ht="12.75">
      <c r="A411" s="213"/>
      <c r="F411" s="234"/>
      <c r="I411" s="235"/>
      <c r="L411" s="213"/>
    </row>
    <row r="412" spans="1:12" s="218" customFormat="1" ht="12.75">
      <c r="A412" s="213"/>
      <c r="F412" s="234"/>
      <c r="I412" s="235"/>
      <c r="L412" s="213"/>
    </row>
    <row r="413" spans="1:12" s="218" customFormat="1" ht="12.75">
      <c r="A413" s="213"/>
      <c r="F413" s="234"/>
      <c r="I413" s="235"/>
      <c r="L413" s="213"/>
    </row>
    <row r="414" spans="1:12" s="218" customFormat="1" ht="12.75">
      <c r="A414" s="213"/>
      <c r="F414" s="234"/>
      <c r="I414" s="235"/>
      <c r="L414" s="213"/>
    </row>
    <row r="415" spans="1:12" s="218" customFormat="1" ht="12.75">
      <c r="A415" s="213"/>
      <c r="F415" s="234"/>
      <c r="I415" s="235"/>
      <c r="L415" s="213"/>
    </row>
    <row r="416" spans="1:12" s="218" customFormat="1" ht="12.75">
      <c r="A416" s="213"/>
      <c r="F416" s="234"/>
      <c r="I416" s="235"/>
      <c r="L416" s="213"/>
    </row>
    <row r="417" spans="1:12" s="218" customFormat="1" ht="12.75">
      <c r="A417" s="213"/>
      <c r="F417" s="234"/>
      <c r="I417" s="235"/>
      <c r="L417" s="213"/>
    </row>
    <row r="418" spans="1:12" s="218" customFormat="1" ht="12.75">
      <c r="A418" s="213"/>
      <c r="F418" s="234"/>
      <c r="I418" s="235"/>
      <c r="L418" s="213"/>
    </row>
    <row r="419" spans="1:12" s="218" customFormat="1" ht="12.75">
      <c r="A419" s="213"/>
      <c r="F419" s="234"/>
      <c r="I419" s="235"/>
      <c r="L419" s="213"/>
    </row>
    <row r="420" spans="1:12" s="218" customFormat="1" ht="12.75">
      <c r="A420" s="213"/>
      <c r="F420" s="234"/>
      <c r="I420" s="235"/>
      <c r="L420" s="213"/>
    </row>
    <row r="421" spans="1:12" s="218" customFormat="1" ht="12.75">
      <c r="A421" s="213"/>
      <c r="F421" s="234"/>
      <c r="I421" s="235"/>
      <c r="L421" s="213"/>
    </row>
    <row r="422" spans="1:12" s="218" customFormat="1" ht="12.75">
      <c r="A422" s="213"/>
      <c r="F422" s="234"/>
      <c r="I422" s="235"/>
      <c r="L422" s="213"/>
    </row>
    <row r="423" spans="1:12" s="218" customFormat="1" ht="12.75">
      <c r="A423" s="213"/>
      <c r="F423" s="234"/>
      <c r="I423" s="235"/>
      <c r="L423" s="213"/>
    </row>
    <row r="424" spans="1:12" s="218" customFormat="1" ht="12.75">
      <c r="A424" s="213"/>
      <c r="F424" s="234"/>
      <c r="I424" s="235"/>
      <c r="L424" s="213"/>
    </row>
    <row r="425" spans="1:12" s="218" customFormat="1" ht="12.75">
      <c r="A425" s="213"/>
      <c r="F425" s="234"/>
      <c r="I425" s="235"/>
      <c r="L425" s="213"/>
    </row>
    <row r="426" spans="1:12" s="218" customFormat="1" ht="12.75">
      <c r="A426" s="213"/>
      <c r="F426" s="234"/>
      <c r="I426" s="235"/>
      <c r="L426" s="213"/>
    </row>
    <row r="427" spans="1:12" s="218" customFormat="1" ht="12.75">
      <c r="A427" s="213"/>
      <c r="F427" s="234"/>
      <c r="I427" s="235"/>
      <c r="L427" s="213"/>
    </row>
    <row r="428" spans="1:12" s="218" customFormat="1" ht="12.75">
      <c r="A428" s="213"/>
      <c r="F428" s="234"/>
      <c r="I428" s="235"/>
      <c r="L428" s="213"/>
    </row>
    <row r="429" spans="1:12" s="218" customFormat="1" ht="12.75">
      <c r="A429" s="213"/>
      <c r="F429" s="234"/>
      <c r="I429" s="235"/>
      <c r="L429" s="213"/>
    </row>
    <row r="430" spans="1:12" s="218" customFormat="1" ht="12.75">
      <c r="A430" s="213"/>
      <c r="F430" s="234"/>
      <c r="I430" s="235"/>
      <c r="L430" s="213"/>
    </row>
    <row r="431" spans="1:12" s="218" customFormat="1" ht="12.75">
      <c r="A431" s="213"/>
      <c r="F431" s="234"/>
      <c r="I431" s="235"/>
      <c r="L431" s="213"/>
    </row>
    <row r="432" spans="1:12" s="218" customFormat="1" ht="12.75">
      <c r="A432" s="213"/>
      <c r="F432" s="234"/>
      <c r="I432" s="235"/>
      <c r="L432" s="213"/>
    </row>
    <row r="433" spans="1:12" s="218" customFormat="1" ht="12.75">
      <c r="A433" s="213"/>
      <c r="F433" s="234"/>
      <c r="I433" s="235"/>
      <c r="L433" s="213"/>
    </row>
    <row r="434" spans="1:12" s="218" customFormat="1" ht="12.75">
      <c r="A434" s="213"/>
      <c r="F434" s="234"/>
      <c r="I434" s="235"/>
      <c r="L434" s="213"/>
    </row>
    <row r="435" spans="1:12" s="218" customFormat="1" ht="12.75">
      <c r="A435" s="213"/>
      <c r="F435" s="234"/>
      <c r="I435" s="235"/>
      <c r="L435" s="213"/>
    </row>
    <row r="436" spans="1:12" s="218" customFormat="1" ht="12.75">
      <c r="A436" s="213"/>
      <c r="F436" s="234"/>
      <c r="I436" s="235"/>
      <c r="L436" s="213"/>
    </row>
    <row r="437" spans="1:12" s="218" customFormat="1" ht="12.75">
      <c r="A437" s="213"/>
      <c r="F437" s="234"/>
      <c r="I437" s="235"/>
      <c r="L437" s="213"/>
    </row>
    <row r="438" spans="1:12" s="218" customFormat="1" ht="12.75">
      <c r="A438" s="213"/>
      <c r="F438" s="234"/>
      <c r="I438" s="235"/>
      <c r="L438" s="213"/>
    </row>
    <row r="439" spans="1:12" s="218" customFormat="1" ht="12.75">
      <c r="A439" s="213"/>
      <c r="F439" s="234"/>
      <c r="I439" s="235"/>
      <c r="L439" s="213"/>
    </row>
    <row r="440" spans="1:12" s="218" customFormat="1" ht="12.75">
      <c r="A440" s="213"/>
      <c r="F440" s="234"/>
      <c r="I440" s="235"/>
      <c r="L440" s="213"/>
    </row>
    <row r="441" spans="1:12" s="218" customFormat="1" ht="12.75">
      <c r="A441" s="213"/>
      <c r="F441" s="234"/>
      <c r="I441" s="235"/>
      <c r="L441" s="213"/>
    </row>
    <row r="442" spans="1:12" s="218" customFormat="1" ht="12.75">
      <c r="A442" s="213"/>
      <c r="F442" s="234"/>
      <c r="I442" s="235"/>
      <c r="L442" s="213"/>
    </row>
    <row r="443" spans="1:12" s="218" customFormat="1" ht="12.75">
      <c r="A443" s="213"/>
      <c r="F443" s="234"/>
      <c r="I443" s="235"/>
      <c r="L443" s="213"/>
    </row>
    <row r="444" spans="1:12" s="218" customFormat="1" ht="12.75">
      <c r="A444" s="213"/>
      <c r="F444" s="234"/>
      <c r="I444" s="235"/>
      <c r="L444" s="213"/>
    </row>
    <row r="445" spans="1:12" s="218" customFormat="1" ht="12.75">
      <c r="A445" s="213"/>
      <c r="F445" s="234"/>
      <c r="I445" s="235"/>
      <c r="L445" s="213"/>
    </row>
    <row r="446" spans="1:12" s="218" customFormat="1" ht="12.75">
      <c r="A446" s="213"/>
      <c r="F446" s="234"/>
      <c r="I446" s="235"/>
      <c r="L446" s="213"/>
    </row>
    <row r="447" spans="1:12" s="218" customFormat="1" ht="12.75">
      <c r="A447" s="213"/>
      <c r="F447" s="234"/>
      <c r="I447" s="235"/>
      <c r="L447" s="213"/>
    </row>
    <row r="448" spans="1:12" s="218" customFormat="1" ht="12.75">
      <c r="A448" s="213"/>
      <c r="F448" s="234"/>
      <c r="I448" s="235"/>
      <c r="L448" s="213"/>
    </row>
    <row r="449" spans="1:12" s="218" customFormat="1" ht="12.75">
      <c r="A449" s="213"/>
      <c r="F449" s="234"/>
      <c r="I449" s="235"/>
      <c r="L449" s="213"/>
    </row>
    <row r="450" spans="1:12" s="218" customFormat="1" ht="12.75">
      <c r="A450" s="213"/>
      <c r="F450" s="234"/>
      <c r="I450" s="235"/>
      <c r="L450" s="213"/>
    </row>
    <row r="451" spans="1:12" s="218" customFormat="1" ht="12.75">
      <c r="A451" s="213"/>
      <c r="F451" s="234"/>
      <c r="I451" s="235"/>
      <c r="L451" s="213"/>
    </row>
    <row r="452" spans="1:12" s="218" customFormat="1" ht="12.75">
      <c r="A452" s="213"/>
      <c r="F452" s="234"/>
      <c r="I452" s="235"/>
      <c r="L452" s="213"/>
    </row>
    <row r="453" spans="1:12" s="218" customFormat="1" ht="12.75">
      <c r="A453" s="213"/>
      <c r="F453" s="234"/>
      <c r="I453" s="235"/>
      <c r="L453" s="213"/>
    </row>
    <row r="454" spans="1:12" s="218" customFormat="1" ht="12.75">
      <c r="A454" s="213"/>
      <c r="F454" s="234"/>
      <c r="I454" s="235"/>
      <c r="L454" s="213"/>
    </row>
    <row r="455" spans="1:12" s="218" customFormat="1" ht="12.75">
      <c r="A455" s="213"/>
      <c r="F455" s="234"/>
      <c r="I455" s="235"/>
      <c r="L455" s="213"/>
    </row>
    <row r="456" spans="1:12" s="218" customFormat="1" ht="12.75">
      <c r="A456" s="213"/>
      <c r="F456" s="234"/>
      <c r="I456" s="235"/>
      <c r="L456" s="213"/>
    </row>
    <row r="457" spans="1:12" s="218" customFormat="1" ht="12.75">
      <c r="A457" s="213"/>
      <c r="F457" s="234"/>
      <c r="I457" s="235"/>
      <c r="L457" s="213"/>
    </row>
    <row r="458" spans="1:12" s="218" customFormat="1" ht="12.75">
      <c r="A458" s="213"/>
      <c r="F458" s="234"/>
      <c r="I458" s="235"/>
      <c r="L458" s="213"/>
    </row>
    <row r="459" spans="1:12" s="218" customFormat="1" ht="12.75">
      <c r="A459" s="213"/>
      <c r="F459" s="234"/>
      <c r="I459" s="235"/>
      <c r="L459" s="213"/>
    </row>
    <row r="460" spans="1:12" s="218" customFormat="1" ht="12.75">
      <c r="A460" s="213"/>
      <c r="F460" s="234"/>
      <c r="I460" s="235"/>
      <c r="L460" s="213"/>
    </row>
    <row r="461" spans="1:12" s="218" customFormat="1" ht="12.75">
      <c r="A461" s="213"/>
      <c r="F461" s="234"/>
      <c r="I461" s="235"/>
      <c r="L461" s="213"/>
    </row>
    <row r="462" spans="1:12" s="218" customFormat="1" ht="12.75">
      <c r="A462" s="213"/>
      <c r="F462" s="234"/>
      <c r="I462" s="235"/>
      <c r="L462" s="213"/>
    </row>
    <row r="463" spans="1:12" s="218" customFormat="1" ht="12.75">
      <c r="A463" s="213"/>
      <c r="F463" s="234"/>
      <c r="I463" s="235"/>
      <c r="L463" s="213"/>
    </row>
    <row r="464" spans="1:12" s="218" customFormat="1" ht="12.75">
      <c r="A464" s="213"/>
      <c r="F464" s="234"/>
      <c r="I464" s="235"/>
      <c r="L464" s="213"/>
    </row>
    <row r="465" spans="1:12" s="218" customFormat="1" ht="12.75">
      <c r="A465" s="213"/>
      <c r="F465" s="234"/>
      <c r="I465" s="235"/>
      <c r="L465" s="213"/>
    </row>
    <row r="466" spans="1:12" s="218" customFormat="1" ht="12.75">
      <c r="A466" s="213"/>
      <c r="F466" s="234"/>
      <c r="I466" s="235"/>
      <c r="L466" s="213"/>
    </row>
    <row r="467" spans="1:12" s="218" customFormat="1" ht="12.75">
      <c r="A467" s="213"/>
      <c r="F467" s="234"/>
      <c r="I467" s="235"/>
      <c r="L467" s="213"/>
    </row>
    <row r="468" spans="1:12" s="218" customFormat="1" ht="12.75">
      <c r="A468" s="213"/>
      <c r="F468" s="234"/>
      <c r="I468" s="235"/>
      <c r="L468" s="213"/>
    </row>
    <row r="469" spans="1:12" s="218" customFormat="1" ht="12.75">
      <c r="A469" s="213"/>
      <c r="F469" s="234"/>
      <c r="I469" s="235"/>
      <c r="L469" s="213"/>
    </row>
    <row r="470" spans="1:12" s="218" customFormat="1" ht="12.75">
      <c r="A470" s="213"/>
      <c r="F470" s="234"/>
      <c r="I470" s="235"/>
      <c r="L470" s="213"/>
    </row>
    <row r="471" spans="1:12" s="218" customFormat="1" ht="12.75">
      <c r="A471" s="213"/>
      <c r="F471" s="234"/>
      <c r="I471" s="235"/>
      <c r="L471" s="213"/>
    </row>
    <row r="472" spans="1:12" s="218" customFormat="1" ht="12.75">
      <c r="A472" s="213"/>
      <c r="F472" s="234"/>
      <c r="I472" s="235"/>
      <c r="L472" s="213"/>
    </row>
    <row r="473" spans="1:12" s="218" customFormat="1" ht="12.75">
      <c r="A473" s="213"/>
      <c r="F473" s="234"/>
      <c r="I473" s="235"/>
      <c r="L473" s="213"/>
    </row>
    <row r="474" spans="1:12" s="218" customFormat="1" ht="12.75">
      <c r="A474" s="213"/>
      <c r="F474" s="234"/>
      <c r="I474" s="235"/>
      <c r="L474" s="213"/>
    </row>
    <row r="475" spans="1:12" s="218" customFormat="1" ht="12.75">
      <c r="A475" s="213"/>
      <c r="F475" s="234"/>
      <c r="I475" s="235"/>
      <c r="L475" s="213"/>
    </row>
    <row r="476" spans="1:12" s="218" customFormat="1" ht="12.75">
      <c r="A476" s="213"/>
      <c r="F476" s="234"/>
      <c r="I476" s="235"/>
      <c r="L476" s="213"/>
    </row>
    <row r="477" spans="1:12" s="218" customFormat="1" ht="12.75">
      <c r="A477" s="213"/>
      <c r="F477" s="234"/>
      <c r="I477" s="235"/>
      <c r="L477" s="213"/>
    </row>
    <row r="478" spans="1:12" s="218" customFormat="1" ht="12.75">
      <c r="A478" s="213"/>
      <c r="F478" s="234"/>
      <c r="I478" s="235"/>
      <c r="L478" s="213"/>
    </row>
    <row r="479" spans="1:12" s="218" customFormat="1" ht="12.75">
      <c r="A479" s="213"/>
      <c r="F479" s="234"/>
      <c r="I479" s="235"/>
      <c r="L479" s="213"/>
    </row>
    <row r="480" spans="1:12" s="218" customFormat="1" ht="12.75">
      <c r="A480" s="213"/>
      <c r="F480" s="234"/>
      <c r="I480" s="235"/>
      <c r="L480" s="213"/>
    </row>
    <row r="481" spans="1:12" s="218" customFormat="1" ht="12.75">
      <c r="A481" s="213"/>
      <c r="F481" s="234"/>
      <c r="I481" s="235"/>
      <c r="L481" s="213"/>
    </row>
    <row r="482" spans="1:12" s="218" customFormat="1" ht="12.75">
      <c r="A482" s="213"/>
      <c r="F482" s="234"/>
      <c r="I482" s="235"/>
      <c r="L482" s="213"/>
    </row>
    <row r="483" spans="1:12" s="218" customFormat="1" ht="12.75">
      <c r="A483" s="213"/>
      <c r="F483" s="234"/>
      <c r="I483" s="235"/>
      <c r="L483" s="213"/>
    </row>
    <row r="484" spans="1:12" s="218" customFormat="1" ht="12.75">
      <c r="A484" s="213"/>
      <c r="F484" s="234"/>
      <c r="I484" s="235"/>
      <c r="L484" s="213"/>
    </row>
    <row r="485" spans="1:12" s="218" customFormat="1" ht="12.75">
      <c r="A485" s="213"/>
      <c r="F485" s="234"/>
      <c r="I485" s="235"/>
      <c r="L485" s="213"/>
    </row>
    <row r="486" spans="1:12" s="218" customFormat="1" ht="12.75">
      <c r="A486" s="213"/>
      <c r="F486" s="234"/>
      <c r="I486" s="235"/>
      <c r="L486" s="213"/>
    </row>
    <row r="487" spans="1:12" s="218" customFormat="1" ht="12.75">
      <c r="A487" s="213"/>
      <c r="F487" s="234"/>
      <c r="I487" s="235"/>
      <c r="L487" s="213"/>
    </row>
    <row r="488" spans="1:12" s="218" customFormat="1" ht="12.75">
      <c r="A488" s="213"/>
      <c r="F488" s="234"/>
      <c r="I488" s="235"/>
      <c r="L488" s="213"/>
    </row>
    <row r="489" spans="1:12" s="218" customFormat="1" ht="12.75">
      <c r="A489" s="213"/>
      <c r="F489" s="234"/>
      <c r="I489" s="235"/>
      <c r="L489" s="213"/>
    </row>
    <row r="490" spans="1:12" s="218" customFormat="1" ht="12.75">
      <c r="A490" s="213"/>
      <c r="F490" s="234"/>
      <c r="I490" s="235"/>
      <c r="L490" s="213"/>
    </row>
    <row r="491" spans="1:12" s="218" customFormat="1" ht="12.75">
      <c r="A491" s="213"/>
      <c r="F491" s="234"/>
      <c r="I491" s="235"/>
      <c r="L491" s="213"/>
    </row>
    <row r="492" spans="1:12" s="218" customFormat="1" ht="12.75">
      <c r="A492" s="213"/>
      <c r="F492" s="234"/>
      <c r="I492" s="235"/>
      <c r="L492" s="213"/>
    </row>
    <row r="493" spans="1:12" s="218" customFormat="1" ht="12.75">
      <c r="A493" s="213"/>
      <c r="F493" s="234"/>
      <c r="I493" s="235"/>
      <c r="L493" s="213"/>
    </row>
    <row r="494" spans="1:12" s="218" customFormat="1" ht="12.75">
      <c r="A494" s="213"/>
      <c r="F494" s="234"/>
      <c r="I494" s="235"/>
      <c r="L494" s="213"/>
    </row>
    <row r="495" spans="1:12" s="218" customFormat="1" ht="12.75">
      <c r="A495" s="213"/>
      <c r="F495" s="234"/>
      <c r="I495" s="235"/>
      <c r="L495" s="213"/>
    </row>
    <row r="496" spans="1:12" s="218" customFormat="1" ht="12.75">
      <c r="A496" s="213"/>
      <c r="F496" s="234"/>
      <c r="I496" s="235"/>
      <c r="L496" s="213"/>
    </row>
    <row r="497" spans="1:12" s="218" customFormat="1" ht="12.75">
      <c r="A497" s="213"/>
      <c r="F497" s="234"/>
      <c r="I497" s="235"/>
      <c r="L497" s="213"/>
    </row>
    <row r="498" spans="1:12" s="218" customFormat="1" ht="12.75">
      <c r="A498" s="213"/>
      <c r="F498" s="234"/>
      <c r="I498" s="235"/>
      <c r="L498" s="213"/>
    </row>
    <row r="499" spans="1:12" s="218" customFormat="1" ht="12.75">
      <c r="A499" s="213"/>
      <c r="F499" s="234"/>
      <c r="I499" s="235"/>
      <c r="L499" s="213"/>
    </row>
    <row r="500" spans="1:12" s="218" customFormat="1" ht="12.75">
      <c r="A500" s="213"/>
      <c r="F500" s="234"/>
      <c r="I500" s="235"/>
      <c r="L500" s="213"/>
    </row>
    <row r="501" spans="1:12" s="218" customFormat="1" ht="12.75">
      <c r="A501" s="213"/>
      <c r="F501" s="234"/>
      <c r="I501" s="235"/>
      <c r="L501" s="213"/>
    </row>
    <row r="502" spans="1:12" s="218" customFormat="1" ht="12.75">
      <c r="A502" s="213"/>
      <c r="F502" s="234"/>
      <c r="I502" s="235"/>
      <c r="L502" s="213"/>
    </row>
    <row r="503" spans="1:12" s="218" customFormat="1" ht="12.75">
      <c r="A503" s="213"/>
      <c r="F503" s="234"/>
      <c r="I503" s="235"/>
      <c r="L503" s="213"/>
    </row>
    <row r="504" spans="1:12" s="218" customFormat="1" ht="12.75">
      <c r="A504" s="213"/>
      <c r="F504" s="234"/>
      <c r="I504" s="235"/>
      <c r="L504" s="213"/>
    </row>
    <row r="505" spans="1:12" s="218" customFormat="1" ht="12.75">
      <c r="A505" s="213"/>
      <c r="F505" s="234"/>
      <c r="I505" s="235"/>
      <c r="L505" s="213"/>
    </row>
    <row r="506" spans="1:12" s="218" customFormat="1" ht="12.75">
      <c r="A506" s="213"/>
      <c r="F506" s="234"/>
      <c r="I506" s="235"/>
      <c r="L506" s="213"/>
    </row>
    <row r="507" spans="1:12" s="218" customFormat="1" ht="12.75">
      <c r="A507" s="213"/>
      <c r="F507" s="234"/>
      <c r="I507" s="235"/>
      <c r="L507" s="213"/>
    </row>
    <row r="508" spans="1:12" s="218" customFormat="1" ht="12.75">
      <c r="A508" s="213"/>
      <c r="F508" s="234"/>
      <c r="I508" s="235"/>
      <c r="L508" s="213"/>
    </row>
    <row r="509" spans="1:12" s="218" customFormat="1" ht="12.75">
      <c r="A509" s="213"/>
      <c r="F509" s="234"/>
      <c r="I509" s="235"/>
      <c r="L509" s="213"/>
    </row>
    <row r="510" spans="1:12" s="218" customFormat="1" ht="12.75">
      <c r="A510" s="213"/>
      <c r="F510" s="234"/>
      <c r="I510" s="235"/>
      <c r="L510" s="213"/>
    </row>
    <row r="511" spans="1:12" s="218" customFormat="1" ht="12.75">
      <c r="A511" s="213"/>
      <c r="F511" s="234"/>
      <c r="I511" s="235"/>
      <c r="L511" s="213"/>
    </row>
    <row r="512" spans="1:12" s="218" customFormat="1" ht="12.75">
      <c r="A512" s="213"/>
      <c r="F512" s="234"/>
      <c r="I512" s="235"/>
      <c r="L512" s="213"/>
    </row>
    <row r="513" spans="1:12" s="218" customFormat="1" ht="12.75">
      <c r="A513" s="213"/>
      <c r="F513" s="234"/>
      <c r="I513" s="235"/>
      <c r="L513" s="213"/>
    </row>
    <row r="514" spans="1:12" s="218" customFormat="1" ht="12.75">
      <c r="A514" s="213"/>
      <c r="F514" s="234"/>
      <c r="I514" s="235"/>
      <c r="L514" s="213"/>
    </row>
    <row r="515" spans="1:12" s="218" customFormat="1" ht="12.75">
      <c r="A515" s="213"/>
      <c r="F515" s="234"/>
      <c r="I515" s="235"/>
      <c r="L515" s="213"/>
    </row>
    <row r="516" spans="1:12" s="218" customFormat="1" ht="12.75">
      <c r="A516" s="213"/>
      <c r="F516" s="234"/>
      <c r="I516" s="235"/>
      <c r="L516" s="213"/>
    </row>
    <row r="517" spans="1:12" s="218" customFormat="1" ht="12.75">
      <c r="A517" s="213"/>
      <c r="F517" s="234"/>
      <c r="I517" s="235"/>
      <c r="L517" s="213"/>
    </row>
    <row r="518" spans="1:12" s="218" customFormat="1" ht="12.75">
      <c r="A518" s="213"/>
      <c r="F518" s="234"/>
      <c r="I518" s="235"/>
      <c r="L518" s="213"/>
    </row>
    <row r="519" spans="1:12" s="218" customFormat="1" ht="12.75">
      <c r="A519" s="213"/>
      <c r="F519" s="234"/>
      <c r="I519" s="235"/>
      <c r="L519" s="213"/>
    </row>
    <row r="520" spans="1:12" s="218" customFormat="1" ht="12.75">
      <c r="A520" s="213"/>
      <c r="F520" s="234"/>
      <c r="I520" s="235"/>
      <c r="L520" s="213"/>
    </row>
    <row r="521" spans="1:12" s="218" customFormat="1" ht="12.75">
      <c r="A521" s="213"/>
      <c r="F521" s="234"/>
      <c r="I521" s="235"/>
      <c r="L521" s="213"/>
    </row>
    <row r="522" spans="1:12" s="218" customFormat="1" ht="12.75">
      <c r="A522" s="213"/>
      <c r="F522" s="234"/>
      <c r="I522" s="235"/>
      <c r="L522" s="213"/>
    </row>
    <row r="523" spans="1:12" s="218" customFormat="1" ht="12.75">
      <c r="A523" s="213"/>
      <c r="F523" s="234"/>
      <c r="I523" s="235"/>
      <c r="L523" s="213"/>
    </row>
    <row r="524" spans="1:12" s="218" customFormat="1" ht="12.75">
      <c r="A524" s="213"/>
      <c r="F524" s="234"/>
      <c r="I524" s="235"/>
      <c r="L524" s="213"/>
    </row>
    <row r="525" spans="1:12" s="218" customFormat="1" ht="12.75">
      <c r="A525" s="213"/>
      <c r="F525" s="234"/>
      <c r="I525" s="235"/>
      <c r="L525" s="213"/>
    </row>
    <row r="526" spans="1:12" s="218" customFormat="1" ht="12.75">
      <c r="A526" s="213"/>
      <c r="F526" s="234"/>
      <c r="I526" s="235"/>
      <c r="L526" s="213"/>
    </row>
    <row r="527" spans="1:12" s="218" customFormat="1" ht="12.75">
      <c r="A527" s="213"/>
      <c r="F527" s="234"/>
      <c r="I527" s="235"/>
      <c r="L527" s="213"/>
    </row>
    <row r="528" spans="1:12" s="218" customFormat="1" ht="12.75">
      <c r="A528" s="213"/>
      <c r="F528" s="234"/>
      <c r="I528" s="235"/>
      <c r="L528" s="213"/>
    </row>
    <row r="529" spans="1:12" s="218" customFormat="1" ht="12.75">
      <c r="A529" s="213"/>
      <c r="F529" s="234"/>
      <c r="I529" s="235"/>
      <c r="L529" s="213"/>
    </row>
    <row r="530" spans="1:12" s="218" customFormat="1" ht="12.75">
      <c r="A530" s="213"/>
      <c r="F530" s="234"/>
      <c r="I530" s="235"/>
      <c r="L530" s="213"/>
    </row>
    <row r="531" spans="1:12" s="218" customFormat="1" ht="12.75">
      <c r="A531" s="213"/>
      <c r="F531" s="234"/>
      <c r="I531" s="235"/>
      <c r="L531" s="213"/>
    </row>
    <row r="532" spans="1:12" s="218" customFormat="1" ht="12.75">
      <c r="A532" s="213"/>
      <c r="F532" s="234"/>
      <c r="I532" s="235"/>
      <c r="L532" s="213"/>
    </row>
    <row r="533" spans="1:12" s="218" customFormat="1" ht="12.75">
      <c r="A533" s="213"/>
      <c r="F533" s="234"/>
      <c r="I533" s="235"/>
      <c r="L533" s="213"/>
    </row>
    <row r="534" spans="1:12" s="218" customFormat="1" ht="12.75">
      <c r="A534" s="213"/>
      <c r="F534" s="234"/>
      <c r="I534" s="235"/>
      <c r="L534" s="213"/>
    </row>
    <row r="535" spans="1:12" s="218" customFormat="1" ht="12.75">
      <c r="A535" s="213"/>
      <c r="F535" s="234"/>
      <c r="I535" s="235"/>
      <c r="L535" s="213"/>
    </row>
    <row r="536" spans="1:12" s="218" customFormat="1" ht="12.75">
      <c r="A536" s="213"/>
      <c r="F536" s="234"/>
      <c r="I536" s="235"/>
      <c r="L536" s="213"/>
    </row>
    <row r="537" spans="1:12" s="218" customFormat="1" ht="12.75">
      <c r="A537" s="213"/>
      <c r="F537" s="234"/>
      <c r="I537" s="235"/>
      <c r="L537" s="213"/>
    </row>
    <row r="538" spans="1:12" s="218" customFormat="1" ht="12.75">
      <c r="A538" s="213"/>
      <c r="F538" s="234"/>
      <c r="I538" s="235"/>
      <c r="L538" s="213"/>
    </row>
    <row r="539" spans="1:12" s="218" customFormat="1" ht="12.75">
      <c r="A539" s="213"/>
      <c r="F539" s="234"/>
      <c r="I539" s="235"/>
      <c r="L539" s="213"/>
    </row>
    <row r="540" spans="1:12" s="218" customFormat="1" ht="12.75">
      <c r="A540" s="213"/>
      <c r="F540" s="234"/>
      <c r="I540" s="235"/>
      <c r="L540" s="213"/>
    </row>
    <row r="541" spans="1:12" s="218" customFormat="1" ht="12.75">
      <c r="A541" s="213"/>
      <c r="F541" s="234"/>
      <c r="I541" s="235"/>
      <c r="L541" s="213"/>
    </row>
    <row r="542" spans="1:12" s="218" customFormat="1" ht="12.75">
      <c r="A542" s="213"/>
      <c r="F542" s="234"/>
      <c r="I542" s="235"/>
      <c r="L542" s="213"/>
    </row>
    <row r="543" spans="1:12" s="218" customFormat="1" ht="12.75">
      <c r="A543" s="213"/>
      <c r="F543" s="234"/>
      <c r="I543" s="235"/>
      <c r="L543" s="213"/>
    </row>
    <row r="544" spans="1:12" s="218" customFormat="1" ht="12.75">
      <c r="A544" s="213"/>
      <c r="F544" s="234"/>
      <c r="I544" s="235"/>
      <c r="L544" s="213"/>
    </row>
    <row r="545" spans="1:12" s="218" customFormat="1" ht="12.75">
      <c r="A545" s="213"/>
      <c r="F545" s="234"/>
      <c r="I545" s="235"/>
      <c r="L545" s="213"/>
    </row>
    <row r="546" spans="1:12" s="218" customFormat="1" ht="12.75">
      <c r="A546" s="213"/>
      <c r="F546" s="234"/>
      <c r="I546" s="235"/>
      <c r="L546" s="213"/>
    </row>
    <row r="547" spans="1:12" s="218" customFormat="1" ht="12.75">
      <c r="A547" s="213"/>
      <c r="F547" s="234"/>
      <c r="I547" s="235"/>
      <c r="L547" s="213"/>
    </row>
    <row r="548" spans="1:12" s="218" customFormat="1" ht="12.75">
      <c r="A548" s="213"/>
      <c r="F548" s="234"/>
      <c r="I548" s="235"/>
      <c r="L548" s="213"/>
    </row>
    <row r="549" spans="1:12" s="218" customFormat="1" ht="12.75">
      <c r="A549" s="213"/>
      <c r="F549" s="234"/>
      <c r="I549" s="235"/>
      <c r="L549" s="213"/>
    </row>
    <row r="550" spans="1:12" s="218" customFormat="1" ht="12.75">
      <c r="A550" s="213"/>
      <c r="F550" s="234"/>
      <c r="I550" s="235"/>
      <c r="L550" s="213"/>
    </row>
    <row r="551" spans="1:12" s="218" customFormat="1" ht="12.75">
      <c r="A551" s="213"/>
      <c r="F551" s="234"/>
      <c r="I551" s="235"/>
      <c r="L551" s="213"/>
    </row>
    <row r="552" spans="1:12" s="218" customFormat="1" ht="12.75">
      <c r="A552" s="213"/>
      <c r="F552" s="234"/>
      <c r="I552" s="235"/>
      <c r="L552" s="213"/>
    </row>
    <row r="553" spans="1:12" s="218" customFormat="1" ht="12.75">
      <c r="A553" s="213"/>
      <c r="F553" s="234"/>
      <c r="I553" s="235"/>
      <c r="L553" s="213"/>
    </row>
    <row r="554" spans="1:12" s="218" customFormat="1" ht="12.75">
      <c r="A554" s="213"/>
      <c r="F554" s="234"/>
      <c r="I554" s="235"/>
      <c r="L554" s="213"/>
    </row>
    <row r="555" spans="1:12" s="218" customFormat="1" ht="12.75">
      <c r="A555" s="213"/>
      <c r="F555" s="234"/>
      <c r="I555" s="235"/>
      <c r="L555" s="213"/>
    </row>
    <row r="556" spans="1:12" s="218" customFormat="1" ht="12.75">
      <c r="A556" s="213"/>
      <c r="F556" s="234"/>
      <c r="I556" s="235"/>
      <c r="L556" s="213"/>
    </row>
    <row r="557" spans="1:12" s="218" customFormat="1" ht="12.75">
      <c r="A557" s="213"/>
      <c r="F557" s="234"/>
      <c r="I557" s="235"/>
      <c r="L557" s="213"/>
    </row>
    <row r="558" spans="1:12" s="218" customFormat="1" ht="12.75">
      <c r="A558" s="213"/>
      <c r="F558" s="234"/>
      <c r="I558" s="235"/>
      <c r="L558" s="213"/>
    </row>
    <row r="559" spans="1:12" s="218" customFormat="1" ht="12.75">
      <c r="A559" s="213"/>
      <c r="F559" s="234"/>
      <c r="I559" s="235"/>
      <c r="L559" s="213"/>
    </row>
    <row r="560" spans="1:12" s="218" customFormat="1" ht="12.75">
      <c r="A560" s="213"/>
      <c r="F560" s="234"/>
      <c r="I560" s="235"/>
      <c r="L560" s="213"/>
    </row>
    <row r="561" spans="1:12" s="218" customFormat="1" ht="12.75">
      <c r="A561" s="213"/>
      <c r="F561" s="234"/>
      <c r="I561" s="235"/>
      <c r="L561" s="213"/>
    </row>
    <row r="562" spans="1:12" s="218" customFormat="1" ht="12.75">
      <c r="A562" s="213"/>
      <c r="F562" s="234"/>
      <c r="I562" s="235"/>
      <c r="L562" s="213"/>
    </row>
    <row r="563" spans="1:12" s="218" customFormat="1" ht="12.75">
      <c r="A563" s="213"/>
      <c r="F563" s="234"/>
      <c r="I563" s="235"/>
      <c r="L563" s="213"/>
    </row>
    <row r="564" spans="1:12" s="218" customFormat="1" ht="12.75">
      <c r="A564" s="213"/>
      <c r="F564" s="234"/>
      <c r="I564" s="235"/>
      <c r="L564" s="213"/>
    </row>
    <row r="565" spans="1:12" s="218" customFormat="1" ht="12.75">
      <c r="A565" s="213"/>
      <c r="F565" s="234"/>
      <c r="I565" s="235"/>
      <c r="L565" s="213"/>
    </row>
    <row r="566" spans="1:12" s="218" customFormat="1" ht="12.75">
      <c r="A566" s="213"/>
      <c r="F566" s="234"/>
      <c r="I566" s="235"/>
      <c r="L566" s="213"/>
    </row>
    <row r="567" spans="1:12" s="218" customFormat="1" ht="12.75">
      <c r="A567" s="213"/>
      <c r="F567" s="234"/>
      <c r="I567" s="235"/>
      <c r="L567" s="213"/>
    </row>
    <row r="568" spans="1:12" s="218" customFormat="1" ht="12.75">
      <c r="A568" s="213"/>
      <c r="F568" s="234"/>
      <c r="I568" s="235"/>
      <c r="L568" s="213"/>
    </row>
    <row r="569" spans="1:12" s="218" customFormat="1" ht="12.75">
      <c r="A569" s="213"/>
      <c r="F569" s="234"/>
      <c r="I569" s="235"/>
      <c r="L569" s="213"/>
    </row>
    <row r="570" spans="1:12" s="218" customFormat="1" ht="12.75">
      <c r="A570" s="213"/>
      <c r="F570" s="234"/>
      <c r="I570" s="235"/>
      <c r="L570" s="213"/>
    </row>
    <row r="571" spans="1:12" s="218" customFormat="1" ht="12.75">
      <c r="A571" s="213"/>
      <c r="F571" s="234"/>
      <c r="I571" s="235"/>
      <c r="L571" s="213"/>
    </row>
    <row r="572" spans="1:12" s="218" customFormat="1" ht="12.75">
      <c r="A572" s="213"/>
      <c r="F572" s="234"/>
      <c r="I572" s="235"/>
      <c r="L572" s="213"/>
    </row>
    <row r="573" spans="1:12" s="218" customFormat="1" ht="12.75">
      <c r="A573" s="213"/>
      <c r="F573" s="234"/>
      <c r="I573" s="235"/>
      <c r="L573" s="213"/>
    </row>
    <row r="574" spans="1:12" s="218" customFormat="1" ht="12.75">
      <c r="A574" s="213"/>
      <c r="F574" s="234"/>
      <c r="I574" s="235"/>
      <c r="L574" s="213"/>
    </row>
    <row r="575" spans="1:12" s="218" customFormat="1" ht="12.75">
      <c r="A575" s="213"/>
      <c r="F575" s="234"/>
      <c r="I575" s="235"/>
      <c r="L575" s="213"/>
    </row>
    <row r="576" spans="1:12" s="218" customFormat="1" ht="12.75">
      <c r="A576" s="213"/>
      <c r="F576" s="234"/>
      <c r="I576" s="235"/>
      <c r="L576" s="213"/>
    </row>
    <row r="577" spans="1:12" s="218" customFormat="1" ht="12.75">
      <c r="A577" s="213"/>
      <c r="F577" s="234"/>
      <c r="I577" s="235"/>
      <c r="L577" s="213"/>
    </row>
    <row r="578" spans="1:12" s="218" customFormat="1" ht="12.75">
      <c r="A578" s="213"/>
      <c r="F578" s="234"/>
      <c r="I578" s="235"/>
      <c r="L578" s="213"/>
    </row>
    <row r="579" spans="1:12" s="218" customFormat="1" ht="12.75">
      <c r="A579" s="213"/>
      <c r="F579" s="234"/>
      <c r="I579" s="235"/>
      <c r="L579" s="213"/>
    </row>
    <row r="580" spans="1:12" s="218" customFormat="1" ht="12.75">
      <c r="A580" s="213"/>
      <c r="F580" s="234"/>
      <c r="I580" s="235"/>
      <c r="L580" s="213"/>
    </row>
    <row r="581" spans="1:12" s="218" customFormat="1" ht="12.75">
      <c r="A581" s="213"/>
      <c r="F581" s="234"/>
      <c r="I581" s="235"/>
      <c r="L581" s="213"/>
    </row>
    <row r="582" spans="1:12" s="218" customFormat="1" ht="12.75">
      <c r="A582" s="213"/>
      <c r="F582" s="234"/>
      <c r="I582" s="235"/>
      <c r="L582" s="213"/>
    </row>
    <row r="583" spans="1:12" s="218" customFormat="1" ht="12.75">
      <c r="A583" s="213"/>
      <c r="F583" s="234"/>
      <c r="I583" s="235"/>
      <c r="L583" s="213"/>
    </row>
    <row r="584" spans="1:12" s="218" customFormat="1" ht="12.75">
      <c r="A584" s="213"/>
      <c r="F584" s="234"/>
      <c r="I584" s="235"/>
      <c r="L584" s="213"/>
    </row>
    <row r="585" spans="1:12" s="218" customFormat="1" ht="12.75">
      <c r="A585" s="213"/>
      <c r="F585" s="234"/>
      <c r="I585" s="235"/>
      <c r="L585" s="213"/>
    </row>
    <row r="586" spans="1:12" s="218" customFormat="1" ht="12.75">
      <c r="A586" s="213"/>
      <c r="F586" s="234"/>
      <c r="I586" s="235"/>
      <c r="L586" s="213"/>
    </row>
    <row r="587" spans="1:12" s="218" customFormat="1" ht="12.75">
      <c r="A587" s="213"/>
      <c r="F587" s="234"/>
      <c r="I587" s="235"/>
      <c r="L587" s="213"/>
    </row>
    <row r="588" spans="1:12" s="218" customFormat="1" ht="12.75">
      <c r="A588" s="213"/>
      <c r="F588" s="234"/>
      <c r="I588" s="235"/>
      <c r="L588" s="213"/>
    </row>
    <row r="589" spans="1:12" s="218" customFormat="1" ht="12.75">
      <c r="A589" s="213"/>
      <c r="F589" s="234"/>
      <c r="I589" s="235"/>
      <c r="L589" s="213"/>
    </row>
    <row r="590" spans="1:12" s="218" customFormat="1" ht="12.75">
      <c r="A590" s="213"/>
      <c r="F590" s="234"/>
      <c r="I590" s="235"/>
      <c r="L590" s="213"/>
    </row>
    <row r="591" spans="1:12" s="218" customFormat="1" ht="12.75">
      <c r="A591" s="213"/>
      <c r="F591" s="234"/>
      <c r="I591" s="235"/>
      <c r="L591" s="213"/>
    </row>
    <row r="592" spans="1:12" s="218" customFormat="1" ht="12.75">
      <c r="A592" s="213"/>
      <c r="F592" s="234"/>
      <c r="I592" s="235"/>
      <c r="L592" s="213"/>
    </row>
    <row r="593" spans="1:12" s="218" customFormat="1" ht="12.75">
      <c r="A593" s="213"/>
      <c r="F593" s="234"/>
      <c r="I593" s="235"/>
      <c r="L593" s="213"/>
    </row>
    <row r="594" spans="1:12" s="218" customFormat="1" ht="12.75">
      <c r="A594" s="213"/>
      <c r="F594" s="234"/>
      <c r="I594" s="235"/>
      <c r="L594" s="213"/>
    </row>
    <row r="595" spans="1:12" s="218" customFormat="1" ht="12.75">
      <c r="A595" s="213"/>
      <c r="F595" s="234"/>
      <c r="I595" s="235"/>
      <c r="L595" s="213"/>
    </row>
    <row r="596" spans="1:12" s="218" customFormat="1" ht="12.75">
      <c r="A596" s="213"/>
      <c r="F596" s="234"/>
      <c r="I596" s="235"/>
      <c r="L596" s="213"/>
    </row>
    <row r="597" spans="1:12" s="218" customFormat="1" ht="12.75">
      <c r="A597" s="213"/>
      <c r="F597" s="234"/>
      <c r="I597" s="235"/>
      <c r="L597" s="213"/>
    </row>
    <row r="598" spans="1:12" s="218" customFormat="1" ht="12.75">
      <c r="A598" s="213"/>
      <c r="F598" s="234"/>
      <c r="I598" s="235"/>
      <c r="L598" s="213"/>
    </row>
    <row r="599" spans="1:12" s="218" customFormat="1" ht="12.75">
      <c r="A599" s="213"/>
      <c r="F599" s="234"/>
      <c r="I599" s="235"/>
      <c r="L599" s="213"/>
    </row>
    <row r="600" spans="1:12" s="218" customFormat="1" ht="12.75">
      <c r="A600" s="213"/>
      <c r="F600" s="234"/>
      <c r="I600" s="235"/>
      <c r="L600" s="213"/>
    </row>
    <row r="601" spans="1:12" s="218" customFormat="1" ht="12.75">
      <c r="A601" s="213"/>
      <c r="F601" s="234"/>
      <c r="I601" s="235"/>
      <c r="L601" s="213"/>
    </row>
    <row r="602" spans="1:12" s="218" customFormat="1" ht="12.75">
      <c r="A602" s="213"/>
      <c r="F602" s="234"/>
      <c r="I602" s="235"/>
      <c r="L602" s="213"/>
    </row>
    <row r="603" spans="1:12" s="218" customFormat="1" ht="12.75">
      <c r="A603" s="213"/>
      <c r="F603" s="234"/>
      <c r="I603" s="235"/>
      <c r="L603" s="213"/>
    </row>
    <row r="604" spans="1:12" s="218" customFormat="1" ht="12.75">
      <c r="A604" s="213"/>
      <c r="F604" s="234"/>
      <c r="I604" s="235"/>
      <c r="L604" s="213"/>
    </row>
    <row r="605" spans="1:12" s="218" customFormat="1" ht="12.75">
      <c r="A605" s="213"/>
      <c r="F605" s="234"/>
      <c r="I605" s="235"/>
      <c r="L605" s="213"/>
    </row>
    <row r="606" spans="1:12" s="218" customFormat="1" ht="12.75">
      <c r="A606" s="213"/>
      <c r="F606" s="234"/>
      <c r="I606" s="235"/>
      <c r="L606" s="213"/>
    </row>
    <row r="607" spans="1:12" s="218" customFormat="1" ht="12.75">
      <c r="A607" s="213"/>
      <c r="F607" s="234"/>
      <c r="I607" s="235"/>
      <c r="L607" s="213"/>
    </row>
    <row r="608" spans="1:12" s="218" customFormat="1" ht="12.75">
      <c r="A608" s="213"/>
      <c r="F608" s="234"/>
      <c r="I608" s="235"/>
      <c r="L608" s="213"/>
    </row>
    <row r="609" spans="1:12" s="218" customFormat="1" ht="12.75">
      <c r="A609" s="213"/>
      <c r="F609" s="234"/>
      <c r="I609" s="235"/>
      <c r="L609" s="213"/>
    </row>
    <row r="610" spans="1:12" s="218" customFormat="1" ht="12.75">
      <c r="A610" s="213"/>
      <c r="F610" s="234"/>
      <c r="I610" s="235"/>
      <c r="L610" s="213"/>
    </row>
    <row r="611" spans="1:12" s="218" customFormat="1" ht="12.75">
      <c r="A611" s="213"/>
      <c r="F611" s="234"/>
      <c r="I611" s="235"/>
      <c r="L611" s="213"/>
    </row>
    <row r="612" spans="1:12" s="218" customFormat="1" ht="12.75">
      <c r="A612" s="213"/>
      <c r="F612" s="234"/>
      <c r="I612" s="235"/>
      <c r="L612" s="213"/>
    </row>
    <row r="613" spans="1:12" s="218" customFormat="1" ht="12.75">
      <c r="A613" s="213"/>
      <c r="F613" s="234"/>
      <c r="I613" s="235"/>
      <c r="L613" s="213"/>
    </row>
    <row r="614" spans="1:12" s="218" customFormat="1" ht="12.75">
      <c r="A614" s="213"/>
      <c r="F614" s="234"/>
      <c r="I614" s="235"/>
      <c r="L614" s="213"/>
    </row>
    <row r="615" spans="1:12" s="218" customFormat="1" ht="12.75">
      <c r="A615" s="213"/>
      <c r="F615" s="234"/>
      <c r="I615" s="235"/>
      <c r="L615" s="213"/>
    </row>
    <row r="616" spans="1:12" s="218" customFormat="1" ht="12.75">
      <c r="A616" s="213"/>
      <c r="F616" s="234"/>
      <c r="I616" s="235"/>
      <c r="L616" s="213"/>
    </row>
    <row r="617" spans="1:12" s="218" customFormat="1" ht="12.75">
      <c r="A617" s="213"/>
      <c r="F617" s="234"/>
      <c r="I617" s="235"/>
      <c r="L617" s="213"/>
    </row>
    <row r="618" spans="1:12" s="218" customFormat="1" ht="12.75">
      <c r="A618" s="213"/>
      <c r="F618" s="234"/>
      <c r="I618" s="235"/>
      <c r="L618" s="213"/>
    </row>
    <row r="619" spans="1:12" s="218" customFormat="1" ht="12.75">
      <c r="A619" s="213"/>
      <c r="F619" s="234"/>
      <c r="I619" s="235"/>
      <c r="L619" s="213"/>
    </row>
    <row r="620" spans="1:12" s="218" customFormat="1" ht="12.75">
      <c r="A620" s="213"/>
      <c r="F620" s="234"/>
      <c r="I620" s="235"/>
      <c r="L620" s="213"/>
    </row>
    <row r="621" spans="1:12" s="218" customFormat="1" ht="12.75">
      <c r="A621" s="213"/>
      <c r="F621" s="234"/>
      <c r="I621" s="235"/>
      <c r="L621" s="213"/>
    </row>
    <row r="622" spans="1:12" s="218" customFormat="1" ht="12.75">
      <c r="A622" s="213"/>
      <c r="F622" s="234"/>
      <c r="I622" s="235"/>
      <c r="L622" s="213"/>
    </row>
    <row r="623" spans="1:12" s="218" customFormat="1" ht="12.75">
      <c r="A623" s="213"/>
      <c r="F623" s="234"/>
      <c r="I623" s="235"/>
      <c r="L623" s="213"/>
    </row>
    <row r="624" spans="1:12" s="218" customFormat="1" ht="12.75">
      <c r="A624" s="213"/>
      <c r="F624" s="234"/>
      <c r="I624" s="235"/>
      <c r="L624" s="213"/>
    </row>
    <row r="625" spans="1:12" s="218" customFormat="1" ht="12.75">
      <c r="A625" s="213"/>
      <c r="F625" s="234"/>
      <c r="I625" s="235"/>
      <c r="L625" s="213"/>
    </row>
    <row r="626" spans="1:12" s="218" customFormat="1" ht="12.75">
      <c r="A626" s="213"/>
      <c r="F626" s="234"/>
      <c r="I626" s="235"/>
      <c r="L626" s="213"/>
    </row>
    <row r="627" spans="1:12" s="218" customFormat="1" ht="12.75">
      <c r="A627" s="213"/>
      <c r="F627" s="234"/>
      <c r="I627" s="235"/>
      <c r="L627" s="213"/>
    </row>
    <row r="628" spans="1:12" s="218" customFormat="1" ht="12.75">
      <c r="A628" s="213"/>
      <c r="F628" s="234"/>
      <c r="I628" s="235"/>
      <c r="L628" s="213"/>
    </row>
    <row r="629" spans="1:12" s="218" customFormat="1" ht="12.75">
      <c r="A629" s="213"/>
      <c r="F629" s="234"/>
      <c r="I629" s="235"/>
      <c r="L629" s="213"/>
    </row>
    <row r="630" spans="1:12" s="218" customFormat="1" ht="12.75">
      <c r="A630" s="213"/>
      <c r="F630" s="234"/>
      <c r="I630" s="235"/>
      <c r="L630" s="213"/>
    </row>
    <row r="631" spans="1:12" s="218" customFormat="1" ht="12.75">
      <c r="A631" s="213"/>
      <c r="F631" s="234"/>
      <c r="I631" s="235"/>
      <c r="L631" s="213"/>
    </row>
    <row r="632" spans="1:12" s="218" customFormat="1" ht="12.75">
      <c r="A632" s="213"/>
      <c r="F632" s="234"/>
      <c r="I632" s="235"/>
      <c r="L632" s="213"/>
    </row>
    <row r="633" spans="1:12" s="218" customFormat="1" ht="12.75">
      <c r="A633" s="213"/>
      <c r="F633" s="234"/>
      <c r="I633" s="235"/>
      <c r="L633" s="213"/>
    </row>
    <row r="634" spans="1:12" s="218" customFormat="1" ht="12.75">
      <c r="A634" s="213"/>
      <c r="F634" s="234"/>
      <c r="I634" s="235"/>
      <c r="L634" s="213"/>
    </row>
    <row r="635" spans="1:12" s="218" customFormat="1" ht="12.75">
      <c r="A635" s="213"/>
      <c r="F635" s="234"/>
      <c r="I635" s="235"/>
      <c r="L635" s="213"/>
    </row>
    <row r="636" spans="1:12" s="218" customFormat="1" ht="12.75">
      <c r="A636" s="213"/>
      <c r="F636" s="234"/>
      <c r="I636" s="235"/>
      <c r="L636" s="213"/>
    </row>
    <row r="637" spans="1:12" s="218" customFormat="1" ht="12.75">
      <c r="A637" s="213"/>
      <c r="F637" s="234"/>
      <c r="I637" s="235"/>
      <c r="L637" s="213"/>
    </row>
    <row r="638" spans="1:12" s="218" customFormat="1" ht="12.75">
      <c r="A638" s="213"/>
      <c r="F638" s="234"/>
      <c r="I638" s="235"/>
      <c r="L638" s="213"/>
    </row>
    <row r="639" spans="1:12" s="218" customFormat="1" ht="12.75">
      <c r="A639" s="213"/>
      <c r="F639" s="234"/>
      <c r="I639" s="235"/>
      <c r="L639" s="213"/>
    </row>
    <row r="640" spans="1:12" s="218" customFormat="1" ht="12.75">
      <c r="A640" s="213"/>
      <c r="F640" s="234"/>
      <c r="I640" s="235"/>
      <c r="L640" s="213"/>
    </row>
    <row r="641" spans="1:12" s="218" customFormat="1" ht="12.75">
      <c r="A641" s="213"/>
      <c r="F641" s="234"/>
      <c r="I641" s="235"/>
      <c r="L641" s="213"/>
    </row>
    <row r="642" spans="1:12" s="218" customFormat="1" ht="12.75">
      <c r="A642" s="213"/>
      <c r="F642" s="234"/>
      <c r="I642" s="235"/>
      <c r="L642" s="213"/>
    </row>
    <row r="643" spans="1:12" s="218" customFormat="1" ht="12.75">
      <c r="A643" s="213"/>
      <c r="F643" s="234"/>
      <c r="I643" s="235"/>
      <c r="L643" s="213"/>
    </row>
    <row r="644" spans="1:12" s="218" customFormat="1" ht="12.75">
      <c r="A644" s="213"/>
      <c r="F644" s="234"/>
      <c r="I644" s="235"/>
      <c r="L644" s="213"/>
    </row>
    <row r="645" spans="1:12" s="218" customFormat="1" ht="12.75">
      <c r="A645" s="213"/>
      <c r="F645" s="234"/>
      <c r="I645" s="235"/>
      <c r="L645" s="213"/>
    </row>
    <row r="646" spans="1:12" s="218" customFormat="1" ht="12.75">
      <c r="A646" s="213"/>
      <c r="F646" s="234"/>
      <c r="I646" s="235"/>
      <c r="L646" s="213"/>
    </row>
    <row r="647" spans="1:12" s="218" customFormat="1" ht="12.75">
      <c r="A647" s="213"/>
      <c r="F647" s="234"/>
      <c r="I647" s="235"/>
      <c r="L647" s="213"/>
    </row>
    <row r="648" spans="1:12" s="218" customFormat="1" ht="12.75">
      <c r="A648" s="213"/>
      <c r="F648" s="234"/>
      <c r="I648" s="235"/>
      <c r="L648" s="213"/>
    </row>
    <row r="649" spans="1:12" s="218" customFormat="1" ht="12.75">
      <c r="A649" s="213"/>
      <c r="F649" s="234"/>
      <c r="I649" s="235"/>
      <c r="L649" s="213"/>
    </row>
    <row r="650" spans="1:12" s="218" customFormat="1" ht="12.75">
      <c r="A650" s="213"/>
      <c r="F650" s="234"/>
      <c r="I650" s="235"/>
      <c r="L650" s="213"/>
    </row>
    <row r="651" spans="1:12" s="218" customFormat="1" ht="12.75">
      <c r="A651" s="213"/>
      <c r="F651" s="234"/>
      <c r="I651" s="235"/>
      <c r="L651" s="213"/>
    </row>
    <row r="652" spans="1:12" s="218" customFormat="1" ht="12.75">
      <c r="A652" s="213"/>
      <c r="F652" s="234"/>
      <c r="I652" s="235"/>
      <c r="L652" s="213"/>
    </row>
    <row r="653" spans="1:12" s="218" customFormat="1" ht="12.75">
      <c r="A653" s="213"/>
      <c r="F653" s="234"/>
      <c r="I653" s="235"/>
      <c r="L653" s="213"/>
    </row>
    <row r="654" spans="1:12" s="218" customFormat="1" ht="12.75">
      <c r="A654" s="213"/>
      <c r="F654" s="234"/>
      <c r="I654" s="235"/>
      <c r="L654" s="213"/>
    </row>
    <row r="655" spans="1:12" s="218" customFormat="1" ht="12.75">
      <c r="A655" s="213"/>
      <c r="F655" s="234"/>
      <c r="I655" s="235"/>
      <c r="L655" s="213"/>
    </row>
    <row r="656" spans="1:12" s="218" customFormat="1" ht="12.75">
      <c r="A656" s="213"/>
      <c r="F656" s="234"/>
      <c r="I656" s="235"/>
      <c r="L656" s="213"/>
    </row>
    <row r="657" spans="1:12" s="218" customFormat="1" ht="12.75">
      <c r="A657" s="213"/>
      <c r="F657" s="234"/>
      <c r="I657" s="235"/>
      <c r="L657" s="213"/>
    </row>
    <row r="658" spans="1:12" s="218" customFormat="1" ht="12.75">
      <c r="A658" s="213"/>
      <c r="F658" s="234"/>
      <c r="I658" s="235"/>
      <c r="L658" s="213"/>
    </row>
    <row r="659" spans="1:12" s="218" customFormat="1" ht="12.75">
      <c r="A659" s="213"/>
      <c r="F659" s="234"/>
      <c r="I659" s="235"/>
      <c r="L659" s="213"/>
    </row>
    <row r="660" spans="1:12" s="218" customFormat="1" ht="12.75">
      <c r="A660" s="213"/>
      <c r="F660" s="234"/>
      <c r="I660" s="235"/>
      <c r="L660" s="213"/>
    </row>
    <row r="661" spans="1:12" s="218" customFormat="1" ht="12.75">
      <c r="A661" s="213"/>
      <c r="F661" s="234"/>
      <c r="I661" s="235"/>
      <c r="L661" s="213"/>
    </row>
    <row r="662" spans="1:12" s="218" customFormat="1" ht="12.75">
      <c r="A662" s="213"/>
      <c r="F662" s="234"/>
      <c r="I662" s="235"/>
      <c r="L662" s="213"/>
    </row>
    <row r="663" spans="1:12" s="218" customFormat="1" ht="12.75">
      <c r="A663" s="213"/>
      <c r="F663" s="234"/>
      <c r="I663" s="235"/>
      <c r="L663" s="213"/>
    </row>
    <row r="664" spans="1:12" s="218" customFormat="1" ht="12.75">
      <c r="A664" s="213"/>
      <c r="F664" s="234"/>
      <c r="I664" s="235"/>
      <c r="L664" s="213"/>
    </row>
    <row r="665" spans="1:12" s="218" customFormat="1" ht="12.75">
      <c r="A665" s="213"/>
      <c r="F665" s="234"/>
      <c r="I665" s="235"/>
      <c r="L665" s="213"/>
    </row>
    <row r="666" spans="1:12" s="218" customFormat="1" ht="12.75">
      <c r="A666" s="213"/>
      <c r="F666" s="234"/>
      <c r="I666" s="235"/>
      <c r="L666" s="213"/>
    </row>
    <row r="667" spans="1:12" s="218" customFormat="1" ht="12.75">
      <c r="A667" s="213"/>
      <c r="F667" s="234"/>
      <c r="I667" s="235"/>
      <c r="L667" s="213"/>
    </row>
    <row r="668" spans="1:12" s="218" customFormat="1" ht="12.75">
      <c r="A668" s="213"/>
      <c r="F668" s="234"/>
      <c r="I668" s="235"/>
      <c r="L668" s="213"/>
    </row>
    <row r="669" spans="1:12" s="218" customFormat="1" ht="12.75">
      <c r="A669" s="213"/>
      <c r="F669" s="234"/>
      <c r="I669" s="235"/>
      <c r="L669" s="213"/>
    </row>
    <row r="670" spans="1:12" s="218" customFormat="1" ht="12.75">
      <c r="A670" s="213"/>
      <c r="F670" s="234"/>
      <c r="I670" s="235"/>
      <c r="L670" s="213"/>
    </row>
    <row r="671" spans="1:12" s="218" customFormat="1" ht="12.75">
      <c r="A671" s="213"/>
      <c r="F671" s="234"/>
      <c r="I671" s="235"/>
      <c r="L671" s="213"/>
    </row>
    <row r="672" spans="1:12" s="218" customFormat="1" ht="12.75">
      <c r="A672" s="213"/>
      <c r="F672" s="234"/>
      <c r="I672" s="235"/>
      <c r="L672" s="213"/>
    </row>
    <row r="673" spans="1:12" s="218" customFormat="1" ht="12.75">
      <c r="A673" s="213"/>
      <c r="F673" s="234"/>
      <c r="I673" s="235"/>
      <c r="L673" s="213"/>
    </row>
    <row r="674" spans="1:12" s="218" customFormat="1" ht="12.75">
      <c r="A674" s="213"/>
      <c r="F674" s="234"/>
      <c r="I674" s="235"/>
      <c r="L674" s="213"/>
    </row>
    <row r="675" spans="1:12" s="218" customFormat="1" ht="12.75">
      <c r="A675" s="213"/>
      <c r="F675" s="234"/>
      <c r="I675" s="235"/>
      <c r="L675" s="213"/>
    </row>
    <row r="676" spans="1:12" s="218" customFormat="1" ht="12.75">
      <c r="A676" s="213"/>
      <c r="F676" s="234"/>
      <c r="I676" s="235"/>
      <c r="L676" s="213"/>
    </row>
    <row r="677" spans="1:12" s="218" customFormat="1" ht="12.75">
      <c r="A677" s="213"/>
      <c r="F677" s="234"/>
      <c r="I677" s="235"/>
      <c r="L677" s="213"/>
    </row>
    <row r="678" spans="1:12" s="218" customFormat="1" ht="12.75">
      <c r="A678" s="213"/>
      <c r="F678" s="234"/>
      <c r="I678" s="235"/>
      <c r="L678" s="213"/>
    </row>
    <row r="679" spans="1:12" s="218" customFormat="1" ht="12.75">
      <c r="A679" s="213"/>
      <c r="F679" s="234"/>
      <c r="I679" s="235"/>
      <c r="L679" s="213"/>
    </row>
    <row r="680" spans="1:12" s="218" customFormat="1" ht="12.75">
      <c r="A680" s="213"/>
      <c r="F680" s="234"/>
      <c r="I680" s="235"/>
      <c r="L680" s="213"/>
    </row>
    <row r="681" spans="1:12" s="218" customFormat="1" ht="12.75">
      <c r="A681" s="213"/>
      <c r="F681" s="234"/>
      <c r="I681" s="235"/>
      <c r="L681" s="213"/>
    </row>
    <row r="682" spans="1:12" s="218" customFormat="1" ht="12.75">
      <c r="A682" s="213"/>
      <c r="F682" s="234"/>
      <c r="I682" s="235"/>
      <c r="L682" s="213"/>
    </row>
    <row r="683" spans="1:12" s="218" customFormat="1" ht="12.75">
      <c r="A683" s="213"/>
      <c r="F683" s="234"/>
      <c r="I683" s="235"/>
      <c r="L683" s="213"/>
    </row>
    <row r="684" spans="1:12" s="218" customFormat="1" ht="12.75">
      <c r="A684" s="213"/>
      <c r="F684" s="234"/>
      <c r="I684" s="235"/>
      <c r="L684" s="213"/>
    </row>
    <row r="685" spans="1:12" s="218" customFormat="1" ht="12.75">
      <c r="A685" s="213"/>
      <c r="F685" s="234"/>
      <c r="I685" s="235"/>
      <c r="L685" s="213"/>
    </row>
    <row r="686" spans="1:12" s="218" customFormat="1" ht="12.75">
      <c r="A686" s="213"/>
      <c r="F686" s="234"/>
      <c r="I686" s="235"/>
      <c r="L686" s="213"/>
    </row>
    <row r="687" spans="1:12" s="218" customFormat="1" ht="12.75">
      <c r="A687" s="213"/>
      <c r="F687" s="234"/>
      <c r="I687" s="235"/>
      <c r="L687" s="213"/>
    </row>
    <row r="688" spans="1:12" s="218" customFormat="1" ht="12.75">
      <c r="A688" s="213"/>
      <c r="F688" s="234"/>
      <c r="I688" s="235"/>
      <c r="L688" s="213"/>
    </row>
    <row r="689" spans="1:12" s="218" customFormat="1" ht="12.75">
      <c r="A689" s="213"/>
      <c r="F689" s="234"/>
      <c r="I689" s="235"/>
      <c r="L689" s="213"/>
    </row>
    <row r="690" spans="1:12" s="218" customFormat="1" ht="12.75">
      <c r="A690" s="213"/>
      <c r="F690" s="234"/>
      <c r="I690" s="235"/>
      <c r="L690" s="213"/>
    </row>
    <row r="691" spans="1:12" s="218" customFormat="1" ht="12.75">
      <c r="A691" s="213"/>
      <c r="F691" s="234"/>
      <c r="I691" s="235"/>
      <c r="L691" s="213"/>
    </row>
    <row r="692" spans="1:12" s="218" customFormat="1" ht="12.75">
      <c r="A692" s="213"/>
      <c r="F692" s="234"/>
      <c r="I692" s="235"/>
      <c r="L692" s="213"/>
    </row>
    <row r="693" spans="1:12" s="218" customFormat="1" ht="12.75">
      <c r="A693" s="213"/>
      <c r="F693" s="234"/>
      <c r="I693" s="235"/>
      <c r="L693" s="213"/>
    </row>
    <row r="694" spans="1:12" s="218" customFormat="1" ht="12.75">
      <c r="A694" s="213"/>
      <c r="F694" s="234"/>
      <c r="I694" s="235"/>
      <c r="L694" s="213"/>
    </row>
    <row r="695" spans="1:12" s="218" customFormat="1" ht="12.75">
      <c r="A695" s="213"/>
      <c r="F695" s="234"/>
      <c r="I695" s="235"/>
      <c r="L695" s="213"/>
    </row>
    <row r="696" spans="1:12" s="218" customFormat="1" ht="12.75">
      <c r="A696" s="213"/>
      <c r="F696" s="234"/>
      <c r="I696" s="235"/>
      <c r="L696" s="213"/>
    </row>
    <row r="697" spans="1:12" s="218" customFormat="1" ht="12.75">
      <c r="A697" s="213"/>
      <c r="F697" s="234"/>
      <c r="I697" s="235"/>
      <c r="L697" s="213"/>
    </row>
    <row r="698" spans="1:12" s="218" customFormat="1" ht="12.75">
      <c r="A698" s="213"/>
      <c r="F698" s="234"/>
      <c r="I698" s="235"/>
      <c r="L698" s="213"/>
    </row>
    <row r="699" spans="1:12" s="218" customFormat="1" ht="12.75">
      <c r="A699" s="213"/>
      <c r="F699" s="234"/>
      <c r="I699" s="235"/>
      <c r="L699" s="213"/>
    </row>
    <row r="700" spans="1:12" s="218" customFormat="1" ht="12.75">
      <c r="A700" s="213"/>
      <c r="F700" s="234"/>
      <c r="I700" s="235"/>
      <c r="L700" s="213"/>
    </row>
    <row r="701" spans="1:12" s="218" customFormat="1" ht="12.75">
      <c r="A701" s="213"/>
      <c r="F701" s="234"/>
      <c r="I701" s="235"/>
      <c r="L701" s="213"/>
    </row>
    <row r="702" spans="1:12" s="218" customFormat="1" ht="12.75">
      <c r="A702" s="213"/>
      <c r="F702" s="234"/>
      <c r="I702" s="235"/>
      <c r="L702" s="213"/>
    </row>
    <row r="703" spans="1:12" s="218" customFormat="1" ht="12.75">
      <c r="A703" s="213"/>
      <c r="F703" s="234"/>
      <c r="I703" s="235"/>
      <c r="L703" s="213"/>
    </row>
    <row r="704" spans="1:12" s="218" customFormat="1" ht="12.75">
      <c r="A704" s="213"/>
      <c r="F704" s="234"/>
      <c r="I704" s="235"/>
      <c r="L704" s="213"/>
    </row>
    <row r="705" spans="1:12" s="218" customFormat="1" ht="12.75">
      <c r="A705" s="213"/>
      <c r="F705" s="234"/>
      <c r="I705" s="235"/>
      <c r="L705" s="213"/>
    </row>
    <row r="706" spans="1:12" s="218" customFormat="1" ht="12.75">
      <c r="A706" s="213"/>
      <c r="F706" s="234"/>
      <c r="I706" s="235"/>
      <c r="L706" s="213"/>
    </row>
    <row r="707" spans="1:12" s="218" customFormat="1" ht="12.75">
      <c r="A707" s="213"/>
      <c r="F707" s="234"/>
      <c r="I707" s="235"/>
      <c r="L707" s="213"/>
    </row>
    <row r="708" spans="1:12" s="218" customFormat="1" ht="12.75">
      <c r="A708" s="213"/>
      <c r="F708" s="234"/>
      <c r="I708" s="235"/>
      <c r="L708" s="213"/>
    </row>
    <row r="709" spans="1:12" s="218" customFormat="1" ht="12.75">
      <c r="A709" s="213"/>
      <c r="F709" s="234"/>
      <c r="I709" s="235"/>
      <c r="L709" s="213"/>
    </row>
    <row r="710" spans="1:12" s="218" customFormat="1" ht="12.75">
      <c r="A710" s="213"/>
      <c r="F710" s="234"/>
      <c r="I710" s="235"/>
      <c r="L710" s="213"/>
    </row>
    <row r="711" spans="1:12" s="218" customFormat="1" ht="12.75">
      <c r="A711" s="213"/>
      <c r="F711" s="234"/>
      <c r="I711" s="235"/>
      <c r="L711" s="213"/>
    </row>
    <row r="712" spans="1:12" s="218" customFormat="1" ht="12.75">
      <c r="A712" s="213"/>
      <c r="F712" s="234"/>
      <c r="I712" s="235"/>
      <c r="L712" s="213"/>
    </row>
    <row r="713" spans="1:12" s="218" customFormat="1" ht="12.75">
      <c r="A713" s="213"/>
      <c r="F713" s="234"/>
      <c r="I713" s="235"/>
      <c r="L713" s="213"/>
    </row>
    <row r="714" spans="1:12" s="218" customFormat="1" ht="12.75">
      <c r="A714" s="213"/>
      <c r="F714" s="234"/>
      <c r="I714" s="235"/>
      <c r="L714" s="213"/>
    </row>
    <row r="715" spans="1:12" s="218" customFormat="1" ht="12.75">
      <c r="A715" s="213"/>
      <c r="F715" s="234"/>
      <c r="I715" s="235"/>
      <c r="L715" s="213"/>
    </row>
    <row r="716" spans="1:12" s="218" customFormat="1" ht="12.75">
      <c r="A716" s="213"/>
      <c r="F716" s="234"/>
      <c r="I716" s="235"/>
      <c r="L716" s="213"/>
    </row>
    <row r="717" spans="1:12" s="218" customFormat="1" ht="12.75">
      <c r="A717" s="213"/>
      <c r="F717" s="234"/>
      <c r="I717" s="235"/>
      <c r="L717" s="213"/>
    </row>
    <row r="718" spans="1:12" s="218" customFormat="1" ht="12.75">
      <c r="A718" s="213"/>
      <c r="F718" s="234"/>
      <c r="I718" s="235"/>
      <c r="L718" s="213"/>
    </row>
    <row r="719" spans="1:12" s="218" customFormat="1" ht="12.75">
      <c r="A719" s="213"/>
      <c r="F719" s="234"/>
      <c r="I719" s="235"/>
      <c r="L719" s="213"/>
    </row>
    <row r="720" spans="1:12" s="218" customFormat="1" ht="12.75">
      <c r="A720" s="213"/>
      <c r="F720" s="234"/>
      <c r="I720" s="235"/>
      <c r="L720" s="213"/>
    </row>
    <row r="721" spans="1:12" s="218" customFormat="1" ht="12.75">
      <c r="A721" s="213"/>
      <c r="F721" s="234"/>
      <c r="I721" s="235"/>
      <c r="L721" s="213"/>
    </row>
    <row r="722" spans="1:12" s="218" customFormat="1" ht="12.75">
      <c r="A722" s="213"/>
      <c r="F722" s="234"/>
      <c r="I722" s="235"/>
      <c r="L722" s="213"/>
    </row>
    <row r="723" spans="1:12" s="218" customFormat="1" ht="12.75">
      <c r="A723" s="213"/>
      <c r="F723" s="234"/>
      <c r="I723" s="235"/>
      <c r="L723" s="213"/>
    </row>
    <row r="724" spans="1:12" s="218" customFormat="1" ht="12.75">
      <c r="A724" s="213"/>
      <c r="F724" s="234"/>
      <c r="I724" s="235"/>
      <c r="L724" s="213"/>
    </row>
    <row r="725" spans="1:12" s="218" customFormat="1" ht="12.75">
      <c r="A725" s="213"/>
      <c r="F725" s="234"/>
      <c r="I725" s="235"/>
      <c r="L725" s="213"/>
    </row>
    <row r="726" spans="1:12" s="218" customFormat="1" ht="12.75">
      <c r="A726" s="213"/>
      <c r="F726" s="234"/>
      <c r="I726" s="235"/>
      <c r="L726" s="213"/>
    </row>
    <row r="727" spans="1:12" s="218" customFormat="1" ht="12.75">
      <c r="A727" s="213"/>
      <c r="F727" s="234"/>
      <c r="I727" s="235"/>
      <c r="L727" s="213"/>
    </row>
    <row r="728" spans="1:12" s="218" customFormat="1" ht="12.75">
      <c r="A728" s="213"/>
      <c r="F728" s="234"/>
      <c r="I728" s="235"/>
      <c r="L728" s="213"/>
    </row>
    <row r="729" spans="1:12" s="218" customFormat="1" ht="12.75">
      <c r="A729" s="213"/>
      <c r="F729" s="234"/>
      <c r="I729" s="235"/>
      <c r="L729" s="213"/>
    </row>
    <row r="730" spans="1:12" s="218" customFormat="1" ht="12.75">
      <c r="A730" s="213"/>
      <c r="F730" s="234"/>
      <c r="I730" s="235"/>
      <c r="L730" s="213"/>
    </row>
    <row r="731" spans="1:12" s="218" customFormat="1" ht="12.75">
      <c r="A731" s="213"/>
      <c r="F731" s="234"/>
      <c r="I731" s="235"/>
      <c r="L731" s="213"/>
    </row>
    <row r="732" spans="1:12" s="218" customFormat="1" ht="12.75">
      <c r="A732" s="213"/>
      <c r="F732" s="234"/>
      <c r="I732" s="235"/>
      <c r="L732" s="213"/>
    </row>
    <row r="733" spans="1:12" s="218" customFormat="1" ht="12.75">
      <c r="A733" s="213"/>
      <c r="F733" s="234"/>
      <c r="I733" s="235"/>
      <c r="L733" s="213"/>
    </row>
    <row r="734" spans="1:12" s="218" customFormat="1" ht="12.75">
      <c r="A734" s="213"/>
      <c r="F734" s="234"/>
      <c r="I734" s="235"/>
      <c r="L734" s="213"/>
    </row>
    <row r="735" spans="1:12" s="218" customFormat="1" ht="12.75">
      <c r="A735" s="213"/>
      <c r="F735" s="234"/>
      <c r="I735" s="235"/>
      <c r="L735" s="213"/>
    </row>
    <row r="736" spans="1:12" s="218" customFormat="1" ht="12.75">
      <c r="A736" s="213"/>
      <c r="F736" s="234"/>
      <c r="I736" s="235"/>
      <c r="L736" s="213"/>
    </row>
    <row r="737" spans="1:12" s="218" customFormat="1" ht="12.75">
      <c r="A737" s="213"/>
      <c r="F737" s="234"/>
      <c r="I737" s="235"/>
      <c r="L737" s="213"/>
    </row>
    <row r="738" spans="1:12" s="218" customFormat="1" ht="12.75">
      <c r="A738" s="213"/>
      <c r="F738" s="234"/>
      <c r="I738" s="235"/>
      <c r="L738" s="213"/>
    </row>
    <row r="739" spans="1:12" s="218" customFormat="1" ht="12.75">
      <c r="A739" s="213"/>
      <c r="F739" s="234"/>
      <c r="I739" s="235"/>
      <c r="L739" s="213"/>
    </row>
    <row r="740" spans="1:12" s="218" customFormat="1" ht="12.75">
      <c r="A740" s="213"/>
      <c r="F740" s="234"/>
      <c r="I740" s="235"/>
      <c r="L740" s="213"/>
    </row>
    <row r="741" spans="1:12" s="218" customFormat="1" ht="12.75">
      <c r="A741" s="213"/>
      <c r="F741" s="234"/>
      <c r="I741" s="235"/>
      <c r="L741" s="213"/>
    </row>
    <row r="742" spans="1:12" s="218" customFormat="1" ht="12.75">
      <c r="A742" s="213"/>
      <c r="F742" s="234"/>
      <c r="I742" s="235"/>
      <c r="L742" s="213"/>
    </row>
    <row r="743" spans="1:12" s="218" customFormat="1" ht="12.75">
      <c r="A743" s="213"/>
      <c r="F743" s="234"/>
      <c r="I743" s="235"/>
      <c r="L743" s="213"/>
    </row>
    <row r="744" spans="1:12" s="218" customFormat="1" ht="12.75">
      <c r="A744" s="213"/>
      <c r="F744" s="234"/>
      <c r="I744" s="235"/>
      <c r="L744" s="213"/>
    </row>
    <row r="745" spans="1:12" s="218" customFormat="1" ht="12.75">
      <c r="A745" s="213"/>
      <c r="F745" s="234"/>
      <c r="I745" s="235"/>
      <c r="L745" s="213"/>
    </row>
    <row r="746" spans="1:12" s="218" customFormat="1" ht="12.75">
      <c r="A746" s="213"/>
      <c r="F746" s="234"/>
      <c r="I746" s="235"/>
      <c r="L746" s="213"/>
    </row>
    <row r="747" spans="1:12" s="218" customFormat="1" ht="12.75">
      <c r="A747" s="213"/>
      <c r="F747" s="234"/>
      <c r="I747" s="235"/>
      <c r="L747" s="213"/>
    </row>
    <row r="748" spans="1:12" s="218" customFormat="1" ht="12.75">
      <c r="A748" s="213"/>
      <c r="F748" s="234"/>
      <c r="I748" s="235"/>
      <c r="L748" s="213"/>
    </row>
    <row r="749" spans="1:12" s="218" customFormat="1" ht="12.75">
      <c r="A749" s="213"/>
      <c r="F749" s="234"/>
      <c r="I749" s="235"/>
      <c r="L749" s="213"/>
    </row>
    <row r="750" spans="1:12" s="218" customFormat="1" ht="12.75">
      <c r="A750" s="213"/>
      <c r="F750" s="234"/>
      <c r="I750" s="235"/>
      <c r="L750" s="213"/>
    </row>
    <row r="751" spans="1:12" s="218" customFormat="1" ht="12.75">
      <c r="A751" s="213"/>
      <c r="F751" s="234"/>
      <c r="I751" s="235"/>
      <c r="L751" s="213"/>
    </row>
    <row r="752" spans="1:12" s="218" customFormat="1" ht="12.75">
      <c r="A752" s="213"/>
      <c r="F752" s="234"/>
      <c r="I752" s="235"/>
      <c r="L752" s="213"/>
    </row>
    <row r="753" spans="1:12" s="218" customFormat="1" ht="12.75">
      <c r="A753" s="213"/>
      <c r="F753" s="234"/>
      <c r="I753" s="235"/>
      <c r="L753" s="213"/>
    </row>
    <row r="754" spans="1:12" s="218" customFormat="1" ht="12.75">
      <c r="A754" s="213"/>
      <c r="F754" s="234"/>
      <c r="I754" s="235"/>
      <c r="L754" s="213"/>
    </row>
    <row r="755" spans="1:12" s="218" customFormat="1" ht="12.75">
      <c r="A755" s="213"/>
      <c r="F755" s="234"/>
      <c r="I755" s="235"/>
      <c r="L755" s="213"/>
    </row>
    <row r="756" spans="1:12" s="218" customFormat="1" ht="12.75">
      <c r="A756" s="213"/>
      <c r="F756" s="234"/>
      <c r="I756" s="235"/>
      <c r="L756" s="213"/>
    </row>
    <row r="757" spans="1:12" s="218" customFormat="1" ht="12.75">
      <c r="A757" s="213"/>
      <c r="F757" s="234"/>
      <c r="I757" s="235"/>
      <c r="L757" s="213"/>
    </row>
    <row r="758" spans="1:12" s="218" customFormat="1" ht="12.75">
      <c r="A758" s="213"/>
      <c r="F758" s="234"/>
      <c r="I758" s="235"/>
      <c r="L758" s="213"/>
    </row>
    <row r="759" spans="1:12" s="218" customFormat="1" ht="12.75">
      <c r="A759" s="213"/>
      <c r="F759" s="234"/>
      <c r="I759" s="235"/>
      <c r="L759" s="213"/>
    </row>
    <row r="760" spans="1:12" s="218" customFormat="1" ht="12.75">
      <c r="A760" s="213"/>
      <c r="F760" s="234"/>
      <c r="I760" s="235"/>
      <c r="L760" s="213"/>
    </row>
    <row r="761" spans="1:12" s="218" customFormat="1" ht="12.75">
      <c r="A761" s="213"/>
      <c r="F761" s="234"/>
      <c r="I761" s="235"/>
      <c r="L761" s="213"/>
    </row>
    <row r="762" spans="1:12" s="218" customFormat="1" ht="12.75">
      <c r="A762" s="213"/>
      <c r="F762" s="234"/>
      <c r="I762" s="235"/>
      <c r="L762" s="213"/>
    </row>
    <row r="763" spans="1:12" s="218" customFormat="1" ht="12.75">
      <c r="A763" s="213"/>
      <c r="F763" s="234"/>
      <c r="I763" s="235"/>
      <c r="L763" s="213"/>
    </row>
    <row r="764" spans="1:12" s="218" customFormat="1" ht="12.75">
      <c r="A764" s="213"/>
      <c r="F764" s="234"/>
      <c r="I764" s="235"/>
      <c r="L764" s="213"/>
    </row>
    <row r="765" spans="1:12" s="218" customFormat="1" ht="12.75">
      <c r="A765" s="213"/>
      <c r="F765" s="234"/>
      <c r="I765" s="235"/>
      <c r="L765" s="213"/>
    </row>
    <row r="766" spans="1:12" s="218" customFormat="1" ht="12.75">
      <c r="A766" s="213"/>
      <c r="F766" s="234"/>
      <c r="I766" s="235"/>
      <c r="L766" s="213"/>
    </row>
    <row r="767" spans="1:12" s="218" customFormat="1" ht="12.75">
      <c r="A767" s="213"/>
      <c r="F767" s="234"/>
      <c r="I767" s="235"/>
      <c r="L767" s="213"/>
    </row>
    <row r="768" spans="1:12" s="218" customFormat="1" ht="12.75">
      <c r="A768" s="213"/>
      <c r="F768" s="234"/>
      <c r="I768" s="235"/>
      <c r="L768" s="213"/>
    </row>
    <row r="769" spans="1:12" s="218" customFormat="1" ht="12.75">
      <c r="A769" s="213"/>
      <c r="F769" s="234"/>
      <c r="I769" s="235"/>
      <c r="L769" s="213"/>
    </row>
    <row r="770" spans="1:12" s="218" customFormat="1" ht="12.75">
      <c r="A770" s="213"/>
      <c r="F770" s="234"/>
      <c r="I770" s="235"/>
      <c r="L770" s="213"/>
    </row>
    <row r="771" spans="1:12" s="218" customFormat="1" ht="12.75">
      <c r="A771" s="213"/>
      <c r="F771" s="234"/>
      <c r="I771" s="235"/>
      <c r="L771" s="213"/>
    </row>
    <row r="772" spans="1:12" s="218" customFormat="1" ht="12.75">
      <c r="A772" s="213"/>
      <c r="F772" s="234"/>
      <c r="I772" s="235"/>
      <c r="L772" s="213"/>
    </row>
    <row r="773" spans="1:12" s="218" customFormat="1" ht="12.75">
      <c r="A773" s="213"/>
      <c r="F773" s="234"/>
      <c r="I773" s="235"/>
      <c r="L773" s="213"/>
    </row>
    <row r="774" spans="1:12" s="218" customFormat="1" ht="12.75">
      <c r="A774" s="213"/>
      <c r="F774" s="234"/>
      <c r="I774" s="235"/>
      <c r="L774" s="213"/>
    </row>
    <row r="775" spans="1:12" s="218" customFormat="1" ht="12.75">
      <c r="A775" s="213"/>
      <c r="F775" s="234"/>
      <c r="I775" s="235"/>
      <c r="L775" s="213"/>
    </row>
    <row r="776" spans="1:12" s="218" customFormat="1" ht="12.75">
      <c r="A776" s="213"/>
      <c r="F776" s="234"/>
      <c r="I776" s="235"/>
      <c r="L776" s="213"/>
    </row>
    <row r="777" spans="1:12" s="218" customFormat="1" ht="12.75">
      <c r="A777" s="213"/>
      <c r="F777" s="234"/>
      <c r="I777" s="235"/>
      <c r="L777" s="213"/>
    </row>
    <row r="778" spans="1:12" s="218" customFormat="1" ht="12.75">
      <c r="A778" s="213"/>
      <c r="F778" s="234"/>
      <c r="I778" s="235"/>
      <c r="L778" s="213"/>
    </row>
    <row r="779" spans="1:12" s="218" customFormat="1" ht="12.75">
      <c r="A779" s="213"/>
      <c r="F779" s="234"/>
      <c r="I779" s="235"/>
      <c r="L779" s="213"/>
    </row>
    <row r="780" spans="1:12" s="218" customFormat="1" ht="12.75">
      <c r="A780" s="213"/>
      <c r="F780" s="234"/>
      <c r="I780" s="235"/>
      <c r="L780" s="213"/>
    </row>
    <row r="781" spans="1:12" s="218" customFormat="1" ht="12.75">
      <c r="A781" s="213"/>
      <c r="F781" s="234"/>
      <c r="I781" s="235"/>
      <c r="L781" s="213"/>
    </row>
    <row r="782" spans="1:12" s="218" customFormat="1" ht="12.75">
      <c r="A782" s="213"/>
      <c r="F782" s="234"/>
      <c r="I782" s="235"/>
      <c r="L782" s="213"/>
    </row>
    <row r="783" spans="1:12" s="218" customFormat="1" ht="12.75">
      <c r="A783" s="213"/>
      <c r="F783" s="234"/>
      <c r="I783" s="235"/>
      <c r="L783" s="213"/>
    </row>
    <row r="784" spans="1:12" s="218" customFormat="1" ht="12.75">
      <c r="A784" s="213"/>
      <c r="F784" s="234"/>
      <c r="I784" s="235"/>
      <c r="L784" s="213"/>
    </row>
    <row r="785" spans="1:12" s="218" customFormat="1" ht="12.75">
      <c r="A785" s="213"/>
      <c r="F785" s="234"/>
      <c r="I785" s="235"/>
      <c r="L785" s="213"/>
    </row>
    <row r="786" spans="1:12" s="218" customFormat="1" ht="12.75">
      <c r="A786" s="213"/>
      <c r="F786" s="234"/>
      <c r="I786" s="235"/>
      <c r="L786" s="213"/>
    </row>
    <row r="787" spans="1:12" s="218" customFormat="1" ht="12.75">
      <c r="A787" s="213"/>
      <c r="F787" s="234"/>
      <c r="I787" s="235"/>
      <c r="L787" s="213"/>
    </row>
    <row r="788" spans="1:12" s="218" customFormat="1" ht="12.75">
      <c r="A788" s="213"/>
      <c r="F788" s="234"/>
      <c r="I788" s="235"/>
      <c r="L788" s="213"/>
    </row>
    <row r="789" spans="1:12" s="218" customFormat="1" ht="12.75">
      <c r="A789" s="213"/>
      <c r="F789" s="234"/>
      <c r="I789" s="235"/>
      <c r="L789" s="213"/>
    </row>
    <row r="790" spans="1:12" s="218" customFormat="1" ht="12.75">
      <c r="A790" s="213"/>
      <c r="F790" s="234"/>
      <c r="I790" s="235"/>
      <c r="L790" s="213"/>
    </row>
    <row r="791" spans="1:12" s="218" customFormat="1" ht="12.75">
      <c r="A791" s="213"/>
      <c r="F791" s="234"/>
      <c r="I791" s="235"/>
      <c r="L791" s="213"/>
    </row>
    <row r="792" spans="1:12" s="218" customFormat="1" ht="12.75">
      <c r="A792" s="213"/>
      <c r="F792" s="234"/>
      <c r="I792" s="235"/>
      <c r="L792" s="213"/>
    </row>
    <row r="793" spans="1:12" s="218" customFormat="1" ht="12.75">
      <c r="A793" s="213"/>
      <c r="F793" s="234"/>
      <c r="I793" s="235"/>
      <c r="L793" s="213"/>
    </row>
    <row r="794" spans="1:12" s="218" customFormat="1" ht="12.75">
      <c r="A794" s="213"/>
      <c r="F794" s="234"/>
      <c r="I794" s="235"/>
      <c r="L794" s="213"/>
    </row>
    <row r="795" spans="1:12" s="218" customFormat="1" ht="12.75">
      <c r="A795" s="213"/>
      <c r="F795" s="234"/>
      <c r="I795" s="235"/>
      <c r="L795" s="213"/>
    </row>
    <row r="796" spans="1:12" s="218" customFormat="1" ht="12.75">
      <c r="A796" s="213"/>
      <c r="F796" s="234"/>
      <c r="I796" s="235"/>
      <c r="L796" s="213"/>
    </row>
    <row r="797" spans="1:12" s="218" customFormat="1" ht="12.75">
      <c r="A797" s="213"/>
      <c r="F797" s="234"/>
      <c r="I797" s="235"/>
      <c r="L797" s="213"/>
    </row>
    <row r="798" spans="1:12" s="218" customFormat="1" ht="12.75">
      <c r="A798" s="213"/>
      <c r="F798" s="234"/>
      <c r="I798" s="235"/>
      <c r="L798" s="213"/>
    </row>
    <row r="799" spans="1:12" s="218" customFormat="1" ht="12.75">
      <c r="A799" s="213"/>
      <c r="F799" s="234"/>
      <c r="I799" s="235"/>
      <c r="L799" s="213"/>
    </row>
    <row r="800" spans="1:12" s="218" customFormat="1" ht="12.75">
      <c r="A800" s="213"/>
      <c r="F800" s="234"/>
      <c r="I800" s="235"/>
      <c r="L800" s="213"/>
    </row>
    <row r="801" spans="1:12" s="218" customFormat="1" ht="12.75">
      <c r="A801" s="213"/>
      <c r="F801" s="234"/>
      <c r="I801" s="235"/>
      <c r="L801" s="213"/>
    </row>
    <row r="802" spans="1:12" s="218" customFormat="1" ht="12.75">
      <c r="A802" s="213"/>
      <c r="F802" s="234"/>
      <c r="I802" s="235"/>
      <c r="L802" s="213"/>
    </row>
    <row r="803" spans="1:12" s="218" customFormat="1" ht="12.75">
      <c r="A803" s="213"/>
      <c r="F803" s="234"/>
      <c r="I803" s="235"/>
      <c r="L803" s="213"/>
    </row>
    <row r="804" spans="1:12" s="218" customFormat="1" ht="12.75">
      <c r="A804" s="213"/>
      <c r="F804" s="234"/>
      <c r="I804" s="235"/>
      <c r="L804" s="213"/>
    </row>
    <row r="805" spans="1:12" s="218" customFormat="1" ht="12.75">
      <c r="A805" s="213"/>
      <c r="F805" s="234"/>
      <c r="I805" s="235"/>
      <c r="L805" s="213"/>
    </row>
    <row r="806" spans="1:12" s="218" customFormat="1" ht="12.75">
      <c r="A806" s="213"/>
      <c r="F806" s="234"/>
      <c r="I806" s="235"/>
      <c r="L806" s="213"/>
    </row>
    <row r="807" spans="1:12" s="218" customFormat="1" ht="12.75">
      <c r="A807" s="213"/>
      <c r="F807" s="234"/>
      <c r="I807" s="235"/>
      <c r="L807" s="213"/>
    </row>
    <row r="808" spans="1:12" s="218" customFormat="1" ht="12.75">
      <c r="A808" s="213"/>
      <c r="F808" s="234"/>
      <c r="I808" s="235"/>
      <c r="L808" s="213"/>
    </row>
    <row r="809" spans="1:12" s="218" customFormat="1" ht="12.75">
      <c r="A809" s="213"/>
      <c r="F809" s="234"/>
      <c r="I809" s="235"/>
      <c r="L809" s="213"/>
    </row>
    <row r="810" spans="1:12" s="218" customFormat="1" ht="12.75">
      <c r="A810" s="213"/>
      <c r="F810" s="234"/>
      <c r="I810" s="235"/>
      <c r="L810" s="213"/>
    </row>
    <row r="811" spans="1:12" s="218" customFormat="1" ht="12.75">
      <c r="A811" s="213"/>
      <c r="F811" s="234"/>
      <c r="I811" s="235"/>
      <c r="L811" s="213"/>
    </row>
    <row r="812" spans="1:12" s="218" customFormat="1" ht="12.75">
      <c r="A812" s="213"/>
      <c r="F812" s="234"/>
      <c r="I812" s="235"/>
      <c r="L812" s="213"/>
    </row>
    <row r="813" spans="1:12" s="218" customFormat="1" ht="12.75">
      <c r="A813" s="213"/>
      <c r="F813" s="234"/>
      <c r="I813" s="235"/>
      <c r="L813" s="213"/>
    </row>
    <row r="814" spans="1:12" s="218" customFormat="1" ht="12.75">
      <c r="A814" s="213"/>
      <c r="F814" s="234"/>
      <c r="I814" s="235"/>
      <c r="L814" s="213"/>
    </row>
    <row r="815" spans="1:12" s="218" customFormat="1" ht="12.75">
      <c r="A815" s="213"/>
      <c r="F815" s="234"/>
      <c r="I815" s="235"/>
      <c r="L815" s="213"/>
    </row>
    <row r="816" spans="1:12" s="218" customFormat="1" ht="12.75">
      <c r="A816" s="213"/>
      <c r="F816" s="234"/>
      <c r="I816" s="235"/>
      <c r="L816" s="213"/>
    </row>
    <row r="817" spans="1:12" s="218" customFormat="1" ht="12.75">
      <c r="A817" s="213"/>
      <c r="F817" s="234"/>
      <c r="I817" s="235"/>
      <c r="L817" s="213"/>
    </row>
    <row r="818" spans="1:12" s="218" customFormat="1" ht="12.75">
      <c r="A818" s="213"/>
      <c r="F818" s="234"/>
      <c r="I818" s="235"/>
      <c r="L818" s="213"/>
    </row>
    <row r="819" spans="1:12" s="218" customFormat="1" ht="12.75">
      <c r="A819" s="213"/>
      <c r="F819" s="234"/>
      <c r="I819" s="235"/>
      <c r="L819" s="213"/>
    </row>
    <row r="820" spans="1:12" s="218" customFormat="1" ht="12.75">
      <c r="A820" s="213"/>
      <c r="F820" s="234"/>
      <c r="I820" s="235"/>
      <c r="L820" s="213"/>
    </row>
    <row r="821" spans="1:12" s="218" customFormat="1" ht="12.75">
      <c r="A821" s="213"/>
      <c r="F821" s="234"/>
      <c r="I821" s="235"/>
      <c r="L821" s="213"/>
    </row>
    <row r="822" spans="1:12" s="218" customFormat="1" ht="12.75">
      <c r="A822" s="213"/>
      <c r="F822" s="234"/>
      <c r="I822" s="235"/>
      <c r="L822" s="213"/>
    </row>
    <row r="823" spans="1:12" s="218" customFormat="1" ht="12.75">
      <c r="A823" s="213"/>
      <c r="F823" s="234"/>
      <c r="I823" s="235"/>
      <c r="L823" s="213"/>
    </row>
    <row r="824" spans="1:12" s="218" customFormat="1" ht="12.75">
      <c r="A824" s="213"/>
      <c r="F824" s="234"/>
      <c r="I824" s="235"/>
      <c r="L824" s="213"/>
    </row>
    <row r="825" spans="1:12" s="218" customFormat="1" ht="12.75">
      <c r="A825" s="213"/>
      <c r="F825" s="234"/>
      <c r="I825" s="235"/>
      <c r="L825" s="213"/>
    </row>
    <row r="826" spans="1:12" s="218" customFormat="1" ht="12.75">
      <c r="A826" s="213"/>
      <c r="F826" s="234"/>
      <c r="I826" s="235"/>
      <c r="L826" s="213"/>
    </row>
    <row r="827" spans="1:12" s="218" customFormat="1" ht="12.75">
      <c r="A827" s="213"/>
      <c r="F827" s="234"/>
      <c r="I827" s="235"/>
      <c r="L827" s="213"/>
    </row>
    <row r="828" spans="1:12" s="218" customFormat="1" ht="12.75">
      <c r="A828" s="213"/>
      <c r="F828" s="234"/>
      <c r="I828" s="235"/>
      <c r="L828" s="213"/>
    </row>
    <row r="829" spans="1:12" s="218" customFormat="1" ht="12.75">
      <c r="A829" s="213"/>
      <c r="F829" s="234"/>
      <c r="I829" s="235"/>
      <c r="L829" s="213"/>
    </row>
    <row r="830" spans="1:12" s="218" customFormat="1" ht="12.75">
      <c r="A830" s="213"/>
      <c r="F830" s="234"/>
      <c r="I830" s="235"/>
      <c r="L830" s="213"/>
    </row>
    <row r="831" spans="1:12" s="218" customFormat="1" ht="12.75">
      <c r="A831" s="213"/>
      <c r="F831" s="234"/>
      <c r="I831" s="235"/>
      <c r="L831" s="213"/>
    </row>
    <row r="832" spans="1:12" s="218" customFormat="1" ht="12.75">
      <c r="A832" s="213"/>
      <c r="F832" s="234"/>
      <c r="I832" s="235"/>
      <c r="L832" s="213"/>
    </row>
    <row r="833" spans="1:12" s="218" customFormat="1" ht="12.75">
      <c r="A833" s="213"/>
      <c r="F833" s="234"/>
      <c r="I833" s="235"/>
      <c r="L833" s="213"/>
    </row>
    <row r="834" spans="1:12" s="218" customFormat="1" ht="12.75">
      <c r="A834" s="213"/>
      <c r="F834" s="234"/>
      <c r="I834" s="235"/>
      <c r="L834" s="213"/>
    </row>
    <row r="835" spans="1:12" s="218" customFormat="1" ht="12.75">
      <c r="A835" s="213"/>
      <c r="F835" s="234"/>
      <c r="I835" s="235"/>
      <c r="L835" s="213"/>
    </row>
    <row r="836" spans="1:12" s="218" customFormat="1" ht="12.75">
      <c r="A836" s="213"/>
      <c r="F836" s="234"/>
      <c r="I836" s="235"/>
      <c r="L836" s="213"/>
    </row>
    <row r="837" spans="1:12" s="218" customFormat="1" ht="12.75">
      <c r="A837" s="213"/>
      <c r="F837" s="234"/>
      <c r="I837" s="235"/>
      <c r="L837" s="213"/>
    </row>
    <row r="838" spans="1:12" s="218" customFormat="1" ht="12.75">
      <c r="A838" s="213"/>
      <c r="F838" s="234"/>
      <c r="I838" s="235"/>
      <c r="L838" s="213"/>
    </row>
    <row r="839" spans="1:12" s="218" customFormat="1" ht="12.75">
      <c r="A839" s="213"/>
      <c r="F839" s="234"/>
      <c r="I839" s="235"/>
      <c r="L839" s="213"/>
    </row>
    <row r="840" spans="1:12" s="218" customFormat="1" ht="12.75">
      <c r="A840" s="213"/>
      <c r="F840" s="234"/>
      <c r="I840" s="235"/>
      <c r="L840" s="213"/>
    </row>
    <row r="841" spans="1:12" s="218" customFormat="1" ht="12.75">
      <c r="A841" s="213"/>
      <c r="F841" s="234"/>
      <c r="I841" s="235"/>
      <c r="L841" s="213"/>
    </row>
    <row r="842" spans="1:12" s="218" customFormat="1" ht="12.75">
      <c r="A842" s="213"/>
      <c r="F842" s="234"/>
      <c r="I842" s="235"/>
      <c r="L842" s="213"/>
    </row>
    <row r="843" spans="1:12" s="218" customFormat="1" ht="12.75">
      <c r="A843" s="213"/>
      <c r="F843" s="234"/>
      <c r="I843" s="235"/>
      <c r="L843" s="213"/>
    </row>
    <row r="844" spans="1:12" s="218" customFormat="1" ht="12.75">
      <c r="A844" s="213"/>
      <c r="F844" s="234"/>
      <c r="I844" s="235"/>
      <c r="L844" s="213"/>
    </row>
    <row r="845" spans="1:12" s="218" customFormat="1" ht="12.75">
      <c r="A845" s="213"/>
      <c r="F845" s="234"/>
      <c r="I845" s="235"/>
      <c r="L845" s="213"/>
    </row>
    <row r="846" spans="1:12" s="218" customFormat="1" ht="12.75">
      <c r="A846" s="213"/>
      <c r="F846" s="234"/>
      <c r="I846" s="235"/>
      <c r="L846" s="213"/>
    </row>
    <row r="847" spans="1:12" s="218" customFormat="1" ht="12.75">
      <c r="A847" s="213"/>
      <c r="F847" s="234"/>
      <c r="I847" s="235"/>
      <c r="L847" s="213"/>
    </row>
    <row r="848" spans="1:12" s="218" customFormat="1" ht="12.75">
      <c r="A848" s="213"/>
      <c r="F848" s="234"/>
      <c r="I848" s="235"/>
      <c r="L848" s="213"/>
    </row>
    <row r="849" spans="1:12" s="218" customFormat="1" ht="12.75">
      <c r="A849" s="213"/>
      <c r="F849" s="234"/>
      <c r="I849" s="235"/>
      <c r="L849" s="213"/>
    </row>
    <row r="850" spans="1:12" s="218" customFormat="1" ht="12.75">
      <c r="A850" s="213"/>
      <c r="F850" s="234"/>
      <c r="I850" s="235"/>
      <c r="L850" s="213"/>
    </row>
    <row r="851" spans="1:12" s="218" customFormat="1" ht="12.75">
      <c r="A851" s="213"/>
      <c r="F851" s="234"/>
      <c r="I851" s="235"/>
      <c r="L851" s="213"/>
    </row>
    <row r="852" spans="1:12" s="218" customFormat="1" ht="12.75">
      <c r="A852" s="213"/>
      <c r="F852" s="234"/>
      <c r="I852" s="235"/>
      <c r="L852" s="213"/>
    </row>
    <row r="853" spans="1:12" s="218" customFormat="1" ht="12.75">
      <c r="A853" s="213"/>
      <c r="F853" s="234"/>
      <c r="I853" s="235"/>
      <c r="L853" s="213"/>
    </row>
    <row r="854" spans="1:12" s="218" customFormat="1" ht="12.75">
      <c r="A854" s="213"/>
      <c r="F854" s="234"/>
      <c r="I854" s="235"/>
      <c r="L854" s="213"/>
    </row>
    <row r="855" spans="1:12" s="218" customFormat="1" ht="12.75">
      <c r="A855" s="213"/>
      <c r="F855" s="234"/>
      <c r="I855" s="235"/>
      <c r="L855" s="213"/>
    </row>
    <row r="856" spans="1:12" s="218" customFormat="1" ht="12.75">
      <c r="A856" s="213"/>
      <c r="F856" s="234"/>
      <c r="I856" s="235"/>
      <c r="L856" s="213"/>
    </row>
    <row r="857" spans="1:12" s="218" customFormat="1" ht="12.75">
      <c r="A857" s="213"/>
      <c r="F857" s="234"/>
      <c r="I857" s="235"/>
      <c r="L857" s="213"/>
    </row>
    <row r="858" spans="1:12" s="218" customFormat="1" ht="12.75">
      <c r="A858" s="213"/>
      <c r="F858" s="234"/>
      <c r="I858" s="235"/>
      <c r="L858" s="213"/>
    </row>
    <row r="859" spans="1:12" s="218" customFormat="1" ht="12.75">
      <c r="A859" s="213"/>
      <c r="F859" s="234"/>
      <c r="I859" s="235"/>
      <c r="L859" s="213"/>
    </row>
    <row r="860" spans="1:12" s="218" customFormat="1" ht="12.75">
      <c r="A860" s="213"/>
      <c r="F860" s="234"/>
      <c r="I860" s="235"/>
      <c r="L860" s="213"/>
    </row>
    <row r="861" spans="1:12" s="218" customFormat="1" ht="12.75">
      <c r="A861" s="213"/>
      <c r="F861" s="234"/>
      <c r="I861" s="235"/>
      <c r="L861" s="213"/>
    </row>
    <row r="862" spans="1:12" s="218" customFormat="1" ht="12.75">
      <c r="A862" s="213"/>
      <c r="F862" s="234"/>
      <c r="I862" s="235"/>
      <c r="L862" s="213"/>
    </row>
    <row r="863" spans="1:12" s="218" customFormat="1" ht="12.75">
      <c r="A863" s="213"/>
      <c r="F863" s="234"/>
      <c r="I863" s="235"/>
      <c r="L863" s="213"/>
    </row>
    <row r="864" spans="1:12" s="218" customFormat="1" ht="12.75">
      <c r="A864" s="213"/>
      <c r="F864" s="234"/>
      <c r="I864" s="235"/>
      <c r="L864" s="213"/>
    </row>
    <row r="865" spans="1:12" s="218" customFormat="1" ht="12.75">
      <c r="A865" s="213"/>
      <c r="F865" s="234"/>
      <c r="I865" s="235"/>
      <c r="L865" s="213"/>
    </row>
    <row r="866" spans="1:12" s="218" customFormat="1" ht="12.75">
      <c r="A866" s="213"/>
      <c r="F866" s="234"/>
      <c r="I866" s="235"/>
      <c r="L866" s="213"/>
    </row>
    <row r="867" spans="1:12" s="218" customFormat="1" ht="12.75">
      <c r="A867" s="213"/>
      <c r="F867" s="234"/>
      <c r="I867" s="235"/>
      <c r="L867" s="213"/>
    </row>
    <row r="868" spans="1:12" s="218" customFormat="1" ht="12.75">
      <c r="A868" s="213"/>
      <c r="F868" s="234"/>
      <c r="I868" s="235"/>
      <c r="L868" s="213"/>
    </row>
    <row r="869" spans="1:12" s="218" customFormat="1" ht="12.75">
      <c r="A869" s="213"/>
      <c r="F869" s="234"/>
      <c r="I869" s="235"/>
      <c r="L869" s="213"/>
    </row>
    <row r="870" spans="1:12" s="218" customFormat="1" ht="12.75">
      <c r="A870" s="213"/>
      <c r="F870" s="234"/>
      <c r="I870" s="235"/>
      <c r="L870" s="213"/>
    </row>
    <row r="871" spans="1:12" s="218" customFormat="1" ht="12.75">
      <c r="A871" s="213"/>
      <c r="F871" s="234"/>
      <c r="I871" s="235"/>
      <c r="L871" s="213"/>
    </row>
    <row r="872" spans="1:12" s="218" customFormat="1" ht="12.75">
      <c r="A872" s="213"/>
      <c r="F872" s="234"/>
      <c r="I872" s="235"/>
      <c r="L872" s="213"/>
    </row>
    <row r="873" spans="1:12" s="218" customFormat="1" ht="12.75">
      <c r="A873" s="213"/>
      <c r="F873" s="234"/>
      <c r="I873" s="235"/>
      <c r="L873" s="213"/>
    </row>
    <row r="874" spans="1:12" s="218" customFormat="1" ht="12.75">
      <c r="A874" s="213"/>
      <c r="F874" s="234"/>
      <c r="I874" s="235"/>
      <c r="L874" s="213"/>
    </row>
    <row r="875" spans="1:12" s="218" customFormat="1" ht="12.75">
      <c r="A875" s="213"/>
      <c r="F875" s="234"/>
      <c r="I875" s="235"/>
      <c r="L875" s="213"/>
    </row>
    <row r="876" spans="1:12" s="218" customFormat="1" ht="12.75">
      <c r="A876" s="213"/>
      <c r="F876" s="234"/>
      <c r="I876" s="235"/>
      <c r="L876" s="213"/>
    </row>
    <row r="877" spans="1:12" s="218" customFormat="1" ht="12.75">
      <c r="A877" s="213"/>
      <c r="F877" s="234"/>
      <c r="I877" s="235"/>
      <c r="L877" s="213"/>
    </row>
    <row r="878" spans="1:12" s="218" customFormat="1" ht="12.75">
      <c r="A878" s="213"/>
      <c r="F878" s="234"/>
      <c r="I878" s="235"/>
      <c r="L878" s="213"/>
    </row>
    <row r="879" spans="1:12" s="218" customFormat="1" ht="12.75">
      <c r="A879" s="213"/>
      <c r="F879" s="234"/>
      <c r="I879" s="235"/>
      <c r="L879" s="213"/>
    </row>
    <row r="880" spans="1:12" s="218" customFormat="1" ht="12.75">
      <c r="A880" s="213"/>
      <c r="F880" s="234"/>
      <c r="I880" s="235"/>
      <c r="L880" s="213"/>
    </row>
    <row r="881" spans="1:12" s="218" customFormat="1" ht="12.75">
      <c r="A881" s="213"/>
      <c r="F881" s="234"/>
      <c r="I881" s="235"/>
      <c r="L881" s="213"/>
    </row>
    <row r="882" spans="1:12" s="218" customFormat="1" ht="12.75">
      <c r="A882" s="213"/>
      <c r="F882" s="234"/>
      <c r="I882" s="235"/>
      <c r="L882" s="213"/>
    </row>
    <row r="883" spans="1:12" s="218" customFormat="1" ht="12.75">
      <c r="A883" s="213"/>
      <c r="F883" s="234"/>
      <c r="I883" s="235"/>
      <c r="L883" s="213"/>
    </row>
    <row r="884" spans="1:12" s="218" customFormat="1" ht="12.75">
      <c r="A884" s="213"/>
      <c r="F884" s="234"/>
      <c r="I884" s="235"/>
      <c r="L884" s="213"/>
    </row>
    <row r="885" spans="1:12" s="218" customFormat="1" ht="12.75">
      <c r="A885" s="213"/>
      <c r="F885" s="234"/>
      <c r="I885" s="235"/>
      <c r="L885" s="213"/>
    </row>
    <row r="886" spans="1:12" s="218" customFormat="1" ht="12.75">
      <c r="A886" s="213"/>
      <c r="F886" s="234"/>
      <c r="I886" s="235"/>
      <c r="L886" s="213"/>
    </row>
    <row r="887" spans="1:12" s="218" customFormat="1" ht="12.75">
      <c r="A887" s="213"/>
      <c r="F887" s="234"/>
      <c r="I887" s="235"/>
      <c r="L887" s="213"/>
    </row>
    <row r="888" spans="1:12" s="218" customFormat="1" ht="12.75">
      <c r="A888" s="213"/>
      <c r="F888" s="234"/>
      <c r="I888" s="235"/>
      <c r="L888" s="213"/>
    </row>
    <row r="889" spans="1:12" s="218" customFormat="1" ht="12.75">
      <c r="A889" s="213"/>
      <c r="F889" s="234"/>
      <c r="I889" s="235"/>
      <c r="L889" s="213"/>
    </row>
    <row r="890" spans="1:12" s="218" customFormat="1" ht="12.75">
      <c r="A890" s="213"/>
      <c r="F890" s="234"/>
      <c r="I890" s="235"/>
      <c r="L890" s="213"/>
    </row>
    <row r="891" spans="1:12" s="218" customFormat="1" ht="12.75">
      <c r="A891" s="213"/>
      <c r="F891" s="234"/>
      <c r="I891" s="235"/>
      <c r="L891" s="213"/>
    </row>
    <row r="892" spans="1:12" s="218" customFormat="1" ht="12.75">
      <c r="A892" s="213"/>
      <c r="F892" s="234"/>
      <c r="I892" s="235"/>
      <c r="L892" s="213"/>
    </row>
    <row r="893" spans="1:12" s="218" customFormat="1" ht="12.75">
      <c r="A893" s="213"/>
      <c r="F893" s="234"/>
      <c r="I893" s="235"/>
      <c r="L893" s="213"/>
    </row>
    <row r="894" spans="1:12" s="218" customFormat="1" ht="12.75">
      <c r="A894" s="213"/>
      <c r="F894" s="234"/>
      <c r="I894" s="235"/>
      <c r="L894" s="213"/>
    </row>
    <row r="895" spans="1:12" s="218" customFormat="1" ht="12.75">
      <c r="A895" s="213"/>
      <c r="F895" s="234"/>
      <c r="I895" s="235"/>
      <c r="L895" s="213"/>
    </row>
    <row r="896" spans="1:12" s="218" customFormat="1" ht="12.75">
      <c r="A896" s="213"/>
      <c r="F896" s="234"/>
      <c r="I896" s="235"/>
      <c r="L896" s="213"/>
    </row>
    <row r="897" spans="1:12" s="218" customFormat="1" ht="12.75">
      <c r="A897" s="213"/>
      <c r="F897" s="234"/>
      <c r="I897" s="235"/>
      <c r="L897" s="213"/>
    </row>
    <row r="898" spans="1:12" s="218" customFormat="1" ht="12.75">
      <c r="A898" s="213"/>
      <c r="F898" s="234"/>
      <c r="I898" s="235"/>
      <c r="L898" s="213"/>
    </row>
    <row r="899" spans="1:12" s="218" customFormat="1" ht="12.75">
      <c r="A899" s="213"/>
      <c r="F899" s="234"/>
      <c r="I899" s="235"/>
      <c r="L899" s="213"/>
    </row>
    <row r="900" spans="1:12" s="218" customFormat="1" ht="12.75">
      <c r="A900" s="213"/>
      <c r="F900" s="234"/>
      <c r="I900" s="235"/>
      <c r="L900" s="213"/>
    </row>
    <row r="901" spans="1:12" s="218" customFormat="1" ht="12.75">
      <c r="A901" s="213"/>
      <c r="F901" s="234"/>
      <c r="I901" s="235"/>
      <c r="L901" s="213"/>
    </row>
    <row r="902" spans="1:12" s="218" customFormat="1" ht="12.75">
      <c r="A902" s="213"/>
      <c r="F902" s="234"/>
      <c r="I902" s="235"/>
      <c r="L902" s="213"/>
    </row>
    <row r="903" spans="1:12" s="218" customFormat="1" ht="12.75">
      <c r="A903" s="213"/>
      <c r="F903" s="234"/>
      <c r="I903" s="235"/>
      <c r="L903" s="213"/>
    </row>
    <row r="904" spans="1:12" s="218" customFormat="1" ht="12.75">
      <c r="A904" s="213"/>
      <c r="F904" s="234"/>
      <c r="I904" s="235"/>
      <c r="L904" s="213"/>
    </row>
    <row r="905" spans="1:12" s="218" customFormat="1" ht="12.75">
      <c r="A905" s="213"/>
      <c r="F905" s="234"/>
      <c r="I905" s="235"/>
      <c r="L905" s="213"/>
    </row>
    <row r="906" spans="1:12" s="218" customFormat="1" ht="12.75">
      <c r="A906" s="213"/>
      <c r="F906" s="234"/>
      <c r="I906" s="235"/>
      <c r="L906" s="213"/>
    </row>
    <row r="907" spans="1:12" s="218" customFormat="1" ht="12.75">
      <c r="A907" s="213"/>
      <c r="F907" s="234"/>
      <c r="I907" s="235"/>
      <c r="L907" s="213"/>
    </row>
    <row r="908" spans="1:12" s="218" customFormat="1" ht="12.75">
      <c r="A908" s="213"/>
      <c r="F908" s="234"/>
      <c r="I908" s="235"/>
      <c r="L908" s="213"/>
    </row>
    <row r="909" spans="1:12" s="218" customFormat="1" ht="12.75">
      <c r="A909" s="213"/>
      <c r="F909" s="234"/>
      <c r="I909" s="235"/>
      <c r="L909" s="213"/>
    </row>
    <row r="910" spans="1:12" s="218" customFormat="1" ht="12.75">
      <c r="A910" s="213"/>
      <c r="F910" s="234"/>
      <c r="I910" s="235"/>
      <c r="L910" s="213"/>
    </row>
    <row r="911" spans="1:12" s="218" customFormat="1" ht="12.75">
      <c r="A911" s="213"/>
      <c r="F911" s="234"/>
      <c r="I911" s="235"/>
      <c r="L911" s="213"/>
    </row>
    <row r="912" spans="1:12" s="218" customFormat="1" ht="12.75">
      <c r="A912" s="213"/>
      <c r="F912" s="234"/>
      <c r="I912" s="235"/>
      <c r="L912" s="213"/>
    </row>
    <row r="913" spans="1:12" s="218" customFormat="1" ht="12.75">
      <c r="A913" s="213"/>
      <c r="F913" s="234"/>
      <c r="I913" s="235"/>
      <c r="L913" s="213"/>
    </row>
    <row r="914" spans="1:12" s="218" customFormat="1" ht="12.75">
      <c r="A914" s="213"/>
      <c r="F914" s="234"/>
      <c r="I914" s="235"/>
      <c r="L914" s="213"/>
    </row>
    <row r="915" spans="1:12" s="218" customFormat="1" ht="12.75">
      <c r="A915" s="213"/>
      <c r="F915" s="234"/>
      <c r="I915" s="235"/>
      <c r="L915" s="213"/>
    </row>
    <row r="916" spans="1:12" s="218" customFormat="1" ht="12.75">
      <c r="A916" s="213"/>
      <c r="F916" s="234"/>
      <c r="I916" s="235"/>
      <c r="L916" s="213"/>
    </row>
    <row r="917" spans="1:12" s="218" customFormat="1" ht="12.75">
      <c r="A917" s="213"/>
      <c r="F917" s="234"/>
      <c r="I917" s="235"/>
      <c r="L917" s="213"/>
    </row>
    <row r="918" spans="1:12" s="218" customFormat="1" ht="12.75">
      <c r="A918" s="213"/>
      <c r="F918" s="234"/>
      <c r="I918" s="235"/>
      <c r="L918" s="213"/>
    </row>
    <row r="919" spans="1:12" s="218" customFormat="1" ht="12.75">
      <c r="A919" s="213"/>
      <c r="F919" s="234"/>
      <c r="I919" s="235"/>
      <c r="L919" s="213"/>
    </row>
    <row r="920" spans="1:12" s="218" customFormat="1" ht="12.75">
      <c r="A920" s="213"/>
      <c r="F920" s="234"/>
      <c r="I920" s="235"/>
      <c r="L920" s="213"/>
    </row>
    <row r="921" spans="1:12" s="218" customFormat="1" ht="12.75">
      <c r="A921" s="213"/>
      <c r="F921" s="234"/>
      <c r="I921" s="235"/>
      <c r="L921" s="213"/>
    </row>
    <row r="922" spans="1:12" s="218" customFormat="1" ht="12.75">
      <c r="A922" s="213"/>
      <c r="F922" s="234"/>
      <c r="I922" s="235"/>
      <c r="L922" s="213"/>
    </row>
    <row r="923" spans="1:12" s="218" customFormat="1" ht="12.75">
      <c r="A923" s="213"/>
      <c r="F923" s="234"/>
      <c r="I923" s="235"/>
      <c r="L923" s="213"/>
    </row>
    <row r="924" spans="1:12" s="218" customFormat="1" ht="12.75">
      <c r="A924" s="213"/>
      <c r="F924" s="234"/>
      <c r="I924" s="235"/>
      <c r="L924" s="213"/>
    </row>
    <row r="925" spans="1:12" s="218" customFormat="1" ht="12.75">
      <c r="A925" s="213"/>
      <c r="F925" s="234"/>
      <c r="I925" s="235"/>
      <c r="L925" s="213"/>
    </row>
    <row r="926" spans="1:12" s="218" customFormat="1" ht="12.75">
      <c r="A926" s="213"/>
      <c r="F926" s="234"/>
      <c r="I926" s="235"/>
      <c r="L926" s="213"/>
    </row>
    <row r="927" spans="1:12" s="218" customFormat="1" ht="12.75">
      <c r="A927" s="213"/>
      <c r="F927" s="234"/>
      <c r="I927" s="235"/>
      <c r="L927" s="213"/>
    </row>
    <row r="928" spans="1:12" s="218" customFormat="1" ht="12.75">
      <c r="A928" s="213"/>
      <c r="F928" s="234"/>
      <c r="I928" s="235"/>
      <c r="L928" s="213"/>
    </row>
    <row r="929" spans="1:12" s="218" customFormat="1" ht="12.75">
      <c r="A929" s="213"/>
      <c r="F929" s="234"/>
      <c r="I929" s="235"/>
      <c r="L929" s="213"/>
    </row>
    <row r="930" spans="1:12" s="218" customFormat="1" ht="12.75">
      <c r="A930" s="213"/>
      <c r="F930" s="234"/>
      <c r="I930" s="235"/>
      <c r="L930" s="213"/>
    </row>
    <row r="931" spans="1:12" s="218" customFormat="1" ht="12.75">
      <c r="A931" s="213"/>
      <c r="F931" s="234"/>
      <c r="I931" s="235"/>
      <c r="L931" s="213"/>
    </row>
    <row r="932" spans="1:12" s="218" customFormat="1" ht="12.75">
      <c r="A932" s="213"/>
      <c r="F932" s="234"/>
      <c r="I932" s="235"/>
      <c r="L932" s="213"/>
    </row>
    <row r="933" spans="1:12" s="218" customFormat="1" ht="12.75">
      <c r="A933" s="213"/>
      <c r="F933" s="234"/>
      <c r="I933" s="235"/>
      <c r="L933" s="213"/>
    </row>
    <row r="934" spans="1:12" s="218" customFormat="1" ht="12.75">
      <c r="A934" s="213"/>
      <c r="F934" s="234"/>
      <c r="I934" s="235"/>
      <c r="L934" s="213"/>
    </row>
    <row r="935" spans="1:12" s="218" customFormat="1" ht="12.75">
      <c r="A935" s="213"/>
      <c r="F935" s="234"/>
      <c r="I935" s="235"/>
      <c r="L935" s="213"/>
    </row>
    <row r="936" spans="1:12" s="218" customFormat="1" ht="12.75">
      <c r="A936" s="213"/>
      <c r="F936" s="234"/>
      <c r="I936" s="235"/>
      <c r="L936" s="213"/>
    </row>
    <row r="937" spans="1:12" s="218" customFormat="1" ht="12.75">
      <c r="A937" s="213"/>
      <c r="F937" s="234"/>
      <c r="I937" s="235"/>
      <c r="L937" s="213"/>
    </row>
    <row r="938" spans="1:12" s="218" customFormat="1" ht="12.75">
      <c r="A938" s="213"/>
      <c r="F938" s="234"/>
      <c r="I938" s="235"/>
      <c r="L938" s="213"/>
    </row>
    <row r="939" spans="1:12" s="218" customFormat="1" ht="12.75">
      <c r="A939" s="213"/>
      <c r="F939" s="234"/>
      <c r="I939" s="235"/>
      <c r="L939" s="213"/>
    </row>
    <row r="940" spans="1:12" s="218" customFormat="1" ht="12.75">
      <c r="A940" s="213"/>
      <c r="F940" s="234"/>
      <c r="I940" s="235"/>
      <c r="L940" s="213"/>
    </row>
    <row r="941" spans="1:12" s="218" customFormat="1" ht="12.75">
      <c r="A941" s="213"/>
      <c r="F941" s="234"/>
      <c r="I941" s="235"/>
      <c r="L941" s="213"/>
    </row>
    <row r="942" spans="1:12" s="218" customFormat="1" ht="12.75">
      <c r="A942" s="213"/>
      <c r="F942" s="234"/>
      <c r="I942" s="235"/>
      <c r="L942" s="213"/>
    </row>
    <row r="943" spans="1:12" s="218" customFormat="1" ht="12.75">
      <c r="A943" s="213"/>
      <c r="F943" s="234"/>
      <c r="I943" s="235"/>
      <c r="L943" s="213"/>
    </row>
    <row r="944" spans="1:12" s="218" customFormat="1" ht="12.75">
      <c r="A944" s="213"/>
      <c r="F944" s="234"/>
      <c r="I944" s="235"/>
      <c r="L944" s="213"/>
    </row>
    <row r="945" spans="1:12" s="218" customFormat="1" ht="12.75">
      <c r="A945" s="213"/>
      <c r="F945" s="234"/>
      <c r="I945" s="235"/>
      <c r="L945" s="213"/>
    </row>
    <row r="946" spans="1:12" s="218" customFormat="1" ht="12.75">
      <c r="A946" s="213"/>
      <c r="F946" s="234"/>
      <c r="I946" s="235"/>
      <c r="L946" s="213"/>
    </row>
    <row r="947" spans="1:12" s="218" customFormat="1" ht="12.75">
      <c r="A947" s="213"/>
      <c r="F947" s="234"/>
      <c r="I947" s="235"/>
      <c r="L947" s="213"/>
    </row>
    <row r="948" spans="1:12" s="218" customFormat="1" ht="12.75">
      <c r="A948" s="213"/>
      <c r="F948" s="234"/>
      <c r="I948" s="235"/>
      <c r="L948" s="213"/>
    </row>
    <row r="949" spans="1:12" s="218" customFormat="1" ht="12.75">
      <c r="A949" s="213"/>
      <c r="F949" s="234"/>
      <c r="I949" s="235"/>
      <c r="L949" s="213"/>
    </row>
    <row r="950" spans="1:12" s="218" customFormat="1" ht="12.75">
      <c r="A950" s="213"/>
      <c r="F950" s="234"/>
      <c r="I950" s="235"/>
      <c r="L950" s="213"/>
    </row>
    <row r="951" spans="1:12" s="218" customFormat="1" ht="12.75">
      <c r="A951" s="213"/>
      <c r="F951" s="234"/>
      <c r="I951" s="235"/>
      <c r="L951" s="213"/>
    </row>
    <row r="952" spans="1:12" s="218" customFormat="1" ht="12.75">
      <c r="A952" s="213"/>
      <c r="F952" s="234"/>
      <c r="I952" s="235"/>
      <c r="L952" s="213"/>
    </row>
    <row r="953" spans="1:12" s="218" customFormat="1" ht="12.75">
      <c r="A953" s="213"/>
      <c r="F953" s="234"/>
      <c r="I953" s="235"/>
      <c r="L953" s="213"/>
    </row>
    <row r="954" spans="1:12" s="218" customFormat="1" ht="12.75">
      <c r="A954" s="213"/>
      <c r="F954" s="234"/>
      <c r="I954" s="235"/>
      <c r="L954" s="213"/>
    </row>
    <row r="955" spans="1:12" s="218" customFormat="1" ht="12.75">
      <c r="A955" s="213"/>
      <c r="F955" s="234"/>
      <c r="I955" s="235"/>
      <c r="L955" s="213"/>
    </row>
    <row r="956" spans="1:12" s="218" customFormat="1" ht="12.75">
      <c r="A956" s="213"/>
      <c r="F956" s="234"/>
      <c r="I956" s="235"/>
      <c r="L956" s="213"/>
    </row>
    <row r="957" spans="1:12" s="218" customFormat="1" ht="12.75">
      <c r="A957" s="213"/>
      <c r="F957" s="234"/>
      <c r="I957" s="235"/>
      <c r="L957" s="213"/>
    </row>
    <row r="958" spans="1:12" s="218" customFormat="1" ht="12.75">
      <c r="A958" s="213"/>
      <c r="F958" s="234"/>
      <c r="I958" s="235"/>
      <c r="L958" s="213"/>
    </row>
    <row r="959" spans="1:12" s="218" customFormat="1" ht="12.75">
      <c r="A959" s="213"/>
      <c r="F959" s="234"/>
      <c r="I959" s="235"/>
      <c r="L959" s="213"/>
    </row>
    <row r="960" spans="1:12" s="218" customFormat="1" ht="12.75">
      <c r="A960" s="213"/>
      <c r="F960" s="234"/>
      <c r="I960" s="235"/>
      <c r="L960" s="213"/>
    </row>
    <row r="961" spans="1:12" s="218" customFormat="1" ht="12.75">
      <c r="A961" s="213"/>
      <c r="F961" s="234"/>
      <c r="I961" s="235"/>
      <c r="L961" s="213"/>
    </row>
    <row r="962" spans="1:12" s="218" customFormat="1" ht="12.75">
      <c r="A962" s="213"/>
      <c r="F962" s="234"/>
      <c r="I962" s="235"/>
      <c r="L962" s="213"/>
    </row>
    <row r="963" spans="1:12" s="218" customFormat="1" ht="12.75">
      <c r="A963" s="213"/>
      <c r="F963" s="234"/>
      <c r="I963" s="235"/>
      <c r="L963" s="213"/>
    </row>
    <row r="964" spans="1:12" s="218" customFormat="1" ht="12.75">
      <c r="A964" s="213"/>
      <c r="F964" s="234"/>
      <c r="I964" s="235"/>
      <c r="L964" s="213"/>
    </row>
    <row r="965" spans="1:12" s="218" customFormat="1" ht="12.75">
      <c r="A965" s="213"/>
      <c r="F965" s="234"/>
      <c r="I965" s="235"/>
      <c r="L965" s="213"/>
    </row>
    <row r="966" spans="1:12" s="218" customFormat="1" ht="12.75">
      <c r="A966" s="213"/>
      <c r="F966" s="234"/>
      <c r="I966" s="235"/>
      <c r="L966" s="213"/>
    </row>
    <row r="967" spans="1:12" s="218" customFormat="1" ht="12.75">
      <c r="A967" s="213"/>
      <c r="F967" s="234"/>
      <c r="I967" s="235"/>
      <c r="L967" s="213"/>
    </row>
    <row r="968" spans="1:12" s="218" customFormat="1" ht="12.75">
      <c r="A968" s="213"/>
      <c r="F968" s="234"/>
      <c r="I968" s="235"/>
      <c r="L968" s="213"/>
    </row>
    <row r="969" spans="1:12" s="218" customFormat="1" ht="12.75">
      <c r="A969" s="213"/>
      <c r="F969" s="234"/>
      <c r="I969" s="235"/>
      <c r="L969" s="213"/>
    </row>
    <row r="970" spans="1:12" s="218" customFormat="1" ht="12.75">
      <c r="A970" s="213"/>
      <c r="F970" s="234"/>
      <c r="I970" s="235"/>
      <c r="L970" s="213"/>
    </row>
    <row r="971" spans="1:12" s="218" customFormat="1" ht="12.75">
      <c r="A971" s="213"/>
      <c r="F971" s="234"/>
      <c r="I971" s="235"/>
      <c r="L971" s="213"/>
    </row>
    <row r="972" spans="1:12" s="218" customFormat="1" ht="12.75">
      <c r="A972" s="213"/>
      <c r="F972" s="234"/>
      <c r="I972" s="235"/>
      <c r="L972" s="213"/>
    </row>
    <row r="973" spans="1:12" s="218" customFormat="1" ht="12.75">
      <c r="A973" s="213"/>
      <c r="F973" s="234"/>
      <c r="I973" s="235"/>
      <c r="L973" s="213"/>
    </row>
    <row r="974" spans="1:12" s="218" customFormat="1" ht="12.75">
      <c r="A974" s="213"/>
      <c r="F974" s="234"/>
      <c r="I974" s="235"/>
      <c r="L974" s="213"/>
    </row>
    <row r="975" spans="1:12" s="218" customFormat="1" ht="12.75">
      <c r="A975" s="213"/>
      <c r="F975" s="234"/>
      <c r="I975" s="235"/>
      <c r="L975" s="213"/>
    </row>
    <row r="976" spans="1:12" s="218" customFormat="1" ht="12.75">
      <c r="A976" s="213"/>
      <c r="F976" s="234"/>
      <c r="I976" s="235"/>
      <c r="L976" s="213"/>
    </row>
    <row r="977" spans="1:12" s="218" customFormat="1" ht="12.75">
      <c r="A977" s="213"/>
      <c r="F977" s="234"/>
      <c r="I977" s="235"/>
      <c r="L977" s="213"/>
    </row>
    <row r="978" spans="1:12" s="218" customFormat="1" ht="12.75">
      <c r="A978" s="213"/>
      <c r="F978" s="234"/>
      <c r="I978" s="235"/>
      <c r="L978" s="213"/>
    </row>
    <row r="979" spans="1:12" s="218" customFormat="1" ht="12.75">
      <c r="A979" s="213"/>
      <c r="F979" s="234"/>
      <c r="I979" s="235"/>
      <c r="L979" s="213"/>
    </row>
    <row r="980" spans="1:12" s="218" customFormat="1" ht="12.75">
      <c r="A980" s="213"/>
      <c r="F980" s="234"/>
      <c r="I980" s="235"/>
      <c r="L980" s="213"/>
    </row>
    <row r="981" spans="1:12" s="218" customFormat="1" ht="12.75">
      <c r="A981" s="213"/>
      <c r="F981" s="234"/>
      <c r="I981" s="235"/>
      <c r="L981" s="213"/>
    </row>
    <row r="982" spans="1:12" s="218" customFormat="1" ht="12.75">
      <c r="A982" s="213"/>
      <c r="F982" s="234"/>
      <c r="I982" s="235"/>
      <c r="L982" s="213"/>
    </row>
    <row r="983" spans="1:12" s="218" customFormat="1" ht="12.75">
      <c r="A983" s="213"/>
      <c r="F983" s="234"/>
      <c r="I983" s="235"/>
      <c r="L983" s="213"/>
    </row>
    <row r="984" spans="1:12" s="218" customFormat="1" ht="12.75">
      <c r="A984" s="213"/>
      <c r="F984" s="234"/>
      <c r="I984" s="235"/>
      <c r="L984" s="213"/>
    </row>
    <row r="985" spans="1:12" s="218" customFormat="1" ht="12.75">
      <c r="A985" s="213"/>
      <c r="F985" s="234"/>
      <c r="I985" s="235"/>
      <c r="L985" s="213"/>
    </row>
    <row r="986" spans="1:12" s="218" customFormat="1" ht="12.75">
      <c r="A986" s="213"/>
      <c r="F986" s="234"/>
      <c r="I986" s="235"/>
      <c r="L986" s="213"/>
    </row>
    <row r="987" spans="1:12" s="218" customFormat="1" ht="12.75">
      <c r="A987" s="213"/>
      <c r="F987" s="234"/>
      <c r="I987" s="235"/>
      <c r="L987" s="213"/>
    </row>
    <row r="988" spans="1:12" s="218" customFormat="1" ht="12.75">
      <c r="A988" s="213"/>
      <c r="F988" s="234"/>
      <c r="I988" s="235"/>
      <c r="L988" s="213"/>
    </row>
    <row r="989" spans="1:12" s="218" customFormat="1" ht="12.75">
      <c r="A989" s="213"/>
      <c r="F989" s="234"/>
      <c r="I989" s="235"/>
      <c r="L989" s="213"/>
    </row>
    <row r="990" spans="1:12" s="218" customFormat="1" ht="12.75">
      <c r="A990" s="213"/>
      <c r="F990" s="234"/>
      <c r="I990" s="235"/>
      <c r="L990" s="213"/>
    </row>
    <row r="991" spans="1:12" s="218" customFormat="1" ht="12.75">
      <c r="A991" s="213"/>
      <c r="F991" s="234"/>
      <c r="I991" s="235"/>
      <c r="L991" s="213"/>
    </row>
    <row r="992" spans="1:12" s="218" customFormat="1" ht="12.75">
      <c r="A992" s="213"/>
      <c r="F992" s="234"/>
      <c r="I992" s="235"/>
      <c r="L992" s="213"/>
    </row>
    <row r="993" spans="1:12" s="218" customFormat="1" ht="12.75">
      <c r="A993" s="213"/>
      <c r="F993" s="234"/>
      <c r="I993" s="235"/>
      <c r="L993" s="213"/>
    </row>
    <row r="994" spans="1:12" s="218" customFormat="1" ht="12.75">
      <c r="A994" s="213"/>
      <c r="F994" s="234"/>
      <c r="I994" s="235"/>
      <c r="L994" s="213"/>
    </row>
    <row r="995" spans="1:12" s="218" customFormat="1" ht="12.75">
      <c r="A995" s="213"/>
      <c r="F995" s="234"/>
      <c r="I995" s="235"/>
      <c r="L995" s="213"/>
    </row>
    <row r="996" spans="1:12" s="218" customFormat="1" ht="12.75">
      <c r="A996" s="213"/>
      <c r="F996" s="234"/>
      <c r="I996" s="235"/>
      <c r="L996" s="213"/>
    </row>
    <row r="997" spans="1:12" s="218" customFormat="1" ht="12.75">
      <c r="A997" s="213"/>
      <c r="F997" s="234"/>
      <c r="I997" s="235"/>
      <c r="L997" s="213"/>
    </row>
    <row r="998" spans="1:12" s="218" customFormat="1" ht="12.75">
      <c r="A998" s="213"/>
      <c r="F998" s="234"/>
      <c r="I998" s="235"/>
      <c r="L998" s="213"/>
    </row>
    <row r="999" spans="1:12" s="218" customFormat="1" ht="12.75">
      <c r="A999" s="213"/>
      <c r="F999" s="234"/>
      <c r="I999" s="235"/>
      <c r="L999" s="213"/>
    </row>
    <row r="1000" spans="1:12" s="218" customFormat="1" ht="12.75">
      <c r="A1000" s="213"/>
      <c r="F1000" s="234"/>
      <c r="I1000" s="235"/>
      <c r="L1000" s="213"/>
    </row>
    <row r="1001" spans="1:12" s="218" customFormat="1" ht="12.75">
      <c r="A1001" s="213"/>
      <c r="F1001" s="234"/>
      <c r="I1001" s="235"/>
      <c r="L1001" s="213"/>
    </row>
    <row r="1002" spans="1:12" s="218" customFormat="1" ht="12.75">
      <c r="A1002" s="213"/>
      <c r="F1002" s="234"/>
      <c r="I1002" s="235"/>
      <c r="L1002" s="213"/>
    </row>
    <row r="1003" spans="1:12" s="218" customFormat="1" ht="12.75">
      <c r="A1003" s="213"/>
      <c r="F1003" s="234"/>
      <c r="I1003" s="235"/>
      <c r="L1003" s="213"/>
    </row>
    <row r="1004" spans="1:12" s="218" customFormat="1" ht="12.75">
      <c r="A1004" s="213"/>
      <c r="F1004" s="234"/>
      <c r="I1004" s="235"/>
      <c r="L1004" s="213"/>
    </row>
    <row r="1005" spans="1:12" s="218" customFormat="1" ht="12.75">
      <c r="A1005" s="213"/>
      <c r="F1005" s="234"/>
      <c r="I1005" s="235"/>
      <c r="L1005" s="213"/>
    </row>
    <row r="1006" spans="1:12" s="218" customFormat="1" ht="12.75">
      <c r="A1006" s="213"/>
      <c r="F1006" s="234"/>
      <c r="I1006" s="235"/>
      <c r="L1006" s="213"/>
    </row>
    <row r="1007" spans="1:12" s="218" customFormat="1" ht="12.75">
      <c r="A1007" s="213"/>
      <c r="F1007" s="234"/>
      <c r="I1007" s="235"/>
      <c r="L1007" s="213"/>
    </row>
    <row r="1008" spans="1:12" s="218" customFormat="1" ht="12.75">
      <c r="A1008" s="213"/>
      <c r="F1008" s="234"/>
      <c r="I1008" s="235"/>
      <c r="L1008" s="213"/>
    </row>
    <row r="1009" spans="1:12" s="218" customFormat="1" ht="12.75">
      <c r="A1009" s="213"/>
      <c r="F1009" s="234"/>
      <c r="I1009" s="235"/>
      <c r="L1009" s="213"/>
    </row>
    <row r="1010" spans="1:12" s="218" customFormat="1" ht="12.75">
      <c r="A1010" s="213"/>
      <c r="F1010" s="234"/>
      <c r="I1010" s="235"/>
      <c r="L1010" s="213"/>
    </row>
    <row r="1011" spans="1:12" s="218" customFormat="1" ht="12.75">
      <c r="A1011" s="213"/>
      <c r="F1011" s="234"/>
      <c r="I1011" s="235"/>
      <c r="L1011" s="213"/>
    </row>
    <row r="1012" spans="1:12" s="218" customFormat="1" ht="12.75">
      <c r="A1012" s="213"/>
      <c r="F1012" s="234"/>
      <c r="I1012" s="235"/>
      <c r="L1012" s="213"/>
    </row>
    <row r="1013" spans="1:12" s="218" customFormat="1" ht="12.75">
      <c r="A1013" s="213"/>
      <c r="F1013" s="234"/>
      <c r="I1013" s="235"/>
      <c r="L1013" s="213"/>
    </row>
    <row r="1014" spans="1:12" s="218" customFormat="1" ht="12.75">
      <c r="A1014" s="213"/>
      <c r="F1014" s="234"/>
      <c r="I1014" s="235"/>
      <c r="L1014" s="213"/>
    </row>
    <row r="1015" spans="1:12" s="218" customFormat="1" ht="12.75">
      <c r="A1015" s="213"/>
      <c r="F1015" s="234"/>
      <c r="I1015" s="235"/>
      <c r="L1015" s="213"/>
    </row>
    <row r="1016" spans="1:12" s="218" customFormat="1" ht="12.75">
      <c r="A1016" s="213"/>
      <c r="F1016" s="234"/>
      <c r="I1016" s="235"/>
      <c r="L1016" s="213"/>
    </row>
    <row r="1017" spans="1:12" s="218" customFormat="1" ht="12.75">
      <c r="A1017" s="213"/>
      <c r="F1017" s="234"/>
      <c r="I1017" s="235"/>
      <c r="L1017" s="213"/>
    </row>
    <row r="1018" spans="1:12" s="218" customFormat="1" ht="12.75">
      <c r="A1018" s="213"/>
      <c r="F1018" s="234"/>
      <c r="I1018" s="235"/>
      <c r="L1018" s="213"/>
    </row>
    <row r="1019" spans="1:12" s="218" customFormat="1" ht="12.75">
      <c r="A1019" s="213"/>
      <c r="F1019" s="234"/>
      <c r="I1019" s="235"/>
      <c r="L1019" s="213"/>
    </row>
    <row r="1020" spans="1:12" s="218" customFormat="1" ht="12.75">
      <c r="A1020" s="213"/>
      <c r="F1020" s="234"/>
      <c r="I1020" s="235"/>
      <c r="L1020" s="213"/>
    </row>
    <row r="1021" spans="1:12" s="218" customFormat="1" ht="12.75">
      <c r="A1021" s="213"/>
      <c r="F1021" s="234"/>
      <c r="I1021" s="235"/>
      <c r="L1021" s="213"/>
    </row>
    <row r="1022" spans="1:12" s="218" customFormat="1" ht="12.75">
      <c r="A1022" s="213"/>
      <c r="F1022" s="234"/>
      <c r="I1022" s="235"/>
      <c r="L1022" s="213"/>
    </row>
    <row r="1023" spans="1:12" s="218" customFormat="1" ht="12.75">
      <c r="A1023" s="213"/>
      <c r="F1023" s="234"/>
      <c r="I1023" s="235"/>
      <c r="L1023" s="213"/>
    </row>
    <row r="1024" spans="1:12" s="218" customFormat="1" ht="12.75">
      <c r="A1024" s="213"/>
      <c r="F1024" s="234"/>
      <c r="I1024" s="235"/>
      <c r="L1024" s="213"/>
    </row>
    <row r="1025" spans="1:12" s="218" customFormat="1" ht="12.75">
      <c r="A1025" s="213"/>
      <c r="F1025" s="234"/>
      <c r="I1025" s="235"/>
      <c r="L1025" s="213"/>
    </row>
    <row r="1026" spans="1:12" s="218" customFormat="1" ht="12.75">
      <c r="A1026" s="213"/>
      <c r="F1026" s="234"/>
      <c r="I1026" s="235"/>
      <c r="L1026" s="213"/>
    </row>
    <row r="1027" spans="1:12" s="218" customFormat="1" ht="12.75">
      <c r="A1027" s="213"/>
      <c r="F1027" s="234"/>
      <c r="I1027" s="235"/>
      <c r="L1027" s="213"/>
    </row>
    <row r="1028" spans="1:12" s="218" customFormat="1" ht="12.75">
      <c r="A1028" s="213"/>
      <c r="F1028" s="234"/>
      <c r="I1028" s="235"/>
      <c r="L1028" s="213"/>
    </row>
    <row r="1029" spans="1:12" s="218" customFormat="1" ht="12.75">
      <c r="A1029" s="213"/>
      <c r="F1029" s="234"/>
      <c r="I1029" s="235"/>
      <c r="L1029" s="213"/>
    </row>
    <row r="1030" spans="1:12" s="218" customFormat="1" ht="12.75">
      <c r="A1030" s="213"/>
      <c r="F1030" s="234"/>
      <c r="I1030" s="235"/>
      <c r="L1030" s="213"/>
    </row>
    <row r="1031" spans="1:12" s="218" customFormat="1" ht="12.75">
      <c r="A1031" s="213"/>
      <c r="F1031" s="234"/>
      <c r="I1031" s="235"/>
      <c r="L1031" s="213"/>
    </row>
    <row r="1032" spans="1:12" s="218" customFormat="1" ht="12.75">
      <c r="A1032" s="213"/>
      <c r="F1032" s="234"/>
      <c r="I1032" s="235"/>
      <c r="L1032" s="213"/>
    </row>
    <row r="1033" spans="1:12" s="218" customFormat="1" ht="12.75">
      <c r="A1033" s="213"/>
      <c r="F1033" s="234"/>
      <c r="I1033" s="235"/>
      <c r="L1033" s="213"/>
    </row>
    <row r="1034" spans="1:12" s="218" customFormat="1" ht="12.75">
      <c r="A1034" s="213"/>
      <c r="F1034" s="234"/>
      <c r="I1034" s="235"/>
      <c r="L1034" s="213"/>
    </row>
    <row r="1035" spans="1:12" s="218" customFormat="1" ht="12.75">
      <c r="A1035" s="213"/>
      <c r="F1035" s="234"/>
      <c r="I1035" s="235"/>
      <c r="L1035" s="213"/>
    </row>
    <row r="1036" spans="1:12" s="218" customFormat="1" ht="12.75">
      <c r="A1036" s="213"/>
      <c r="F1036" s="234"/>
      <c r="I1036" s="235"/>
      <c r="L1036" s="213"/>
    </row>
    <row r="1037" spans="1:12" s="218" customFormat="1" ht="12.75">
      <c r="A1037" s="213"/>
      <c r="F1037" s="234"/>
      <c r="I1037" s="235"/>
      <c r="L1037" s="213"/>
    </row>
    <row r="1038" spans="1:12" s="218" customFormat="1" ht="12.75">
      <c r="A1038" s="213"/>
      <c r="F1038" s="234"/>
      <c r="I1038" s="235"/>
      <c r="L1038" s="213"/>
    </row>
    <row r="1039" spans="1:12" s="218" customFormat="1" ht="12.75">
      <c r="A1039" s="213"/>
      <c r="F1039" s="234"/>
      <c r="I1039" s="235"/>
      <c r="L1039" s="213"/>
    </row>
    <row r="1040" spans="1:12" s="218" customFormat="1" ht="12.75">
      <c r="A1040" s="213"/>
      <c r="F1040" s="234"/>
      <c r="I1040" s="235"/>
      <c r="L1040" s="213"/>
    </row>
    <row r="1041" spans="1:12" s="218" customFormat="1" ht="12.75">
      <c r="A1041" s="213"/>
      <c r="F1041" s="234"/>
      <c r="I1041" s="235"/>
      <c r="L1041" s="213"/>
    </row>
    <row r="1042" spans="1:12" s="218" customFormat="1" ht="12.75">
      <c r="A1042" s="213"/>
      <c r="F1042" s="234"/>
      <c r="I1042" s="235"/>
      <c r="L1042" s="213"/>
    </row>
    <row r="1043" spans="1:12" s="218" customFormat="1" ht="12.75">
      <c r="A1043" s="213"/>
      <c r="F1043" s="234"/>
      <c r="I1043" s="235"/>
      <c r="L1043" s="213"/>
    </row>
    <row r="1044" spans="1:12" s="218" customFormat="1" ht="12.75">
      <c r="A1044" s="213"/>
      <c r="F1044" s="234"/>
      <c r="I1044" s="235"/>
      <c r="L1044" s="213"/>
    </row>
    <row r="1045" spans="1:12" s="218" customFormat="1" ht="12.75">
      <c r="A1045" s="213"/>
      <c r="F1045" s="234"/>
      <c r="I1045" s="235"/>
      <c r="L1045" s="213"/>
    </row>
    <row r="1046" spans="1:12" s="218" customFormat="1" ht="12.75">
      <c r="A1046" s="213"/>
      <c r="F1046" s="234"/>
      <c r="I1046" s="235"/>
      <c r="L1046" s="213"/>
    </row>
    <row r="1047" spans="1:12" s="218" customFormat="1" ht="12.75">
      <c r="A1047" s="213"/>
      <c r="F1047" s="234"/>
      <c r="I1047" s="235"/>
      <c r="L1047" s="213"/>
    </row>
    <row r="1048" spans="1:12" s="218" customFormat="1" ht="12.75">
      <c r="A1048" s="213"/>
      <c r="F1048" s="234"/>
      <c r="I1048" s="235"/>
      <c r="L1048" s="213"/>
    </row>
    <row r="1049" spans="1:12" s="218" customFormat="1" ht="12.75">
      <c r="A1049" s="213"/>
      <c r="F1049" s="234"/>
      <c r="I1049" s="235"/>
      <c r="L1049" s="213"/>
    </row>
    <row r="1050" spans="1:12" s="218" customFormat="1" ht="12.75">
      <c r="A1050" s="213"/>
      <c r="F1050" s="234"/>
      <c r="I1050" s="235"/>
      <c r="L1050" s="213"/>
    </row>
    <row r="1051" spans="1:12" s="218" customFormat="1" ht="12.75">
      <c r="A1051" s="213"/>
      <c r="F1051" s="234"/>
      <c r="I1051" s="235"/>
      <c r="L1051" s="213"/>
    </row>
    <row r="1052" spans="1:12" s="218" customFormat="1" ht="12.75">
      <c r="A1052" s="213"/>
      <c r="F1052" s="234"/>
      <c r="I1052" s="235"/>
      <c r="L1052" s="213"/>
    </row>
    <row r="1053" spans="1:12" s="218" customFormat="1" ht="12.75">
      <c r="A1053" s="213"/>
      <c r="F1053" s="234"/>
      <c r="I1053" s="235"/>
      <c r="L1053" s="213"/>
    </row>
    <row r="1054" spans="1:12" s="218" customFormat="1" ht="12.75">
      <c r="A1054" s="213"/>
      <c r="F1054" s="234"/>
      <c r="I1054" s="235"/>
      <c r="L1054" s="213"/>
    </row>
    <row r="1055" spans="1:12" s="218" customFormat="1" ht="12.75">
      <c r="A1055" s="213"/>
      <c r="F1055" s="234"/>
      <c r="I1055" s="235"/>
      <c r="L1055" s="213"/>
    </row>
    <row r="1056" spans="1:12" s="218" customFormat="1" ht="12.75">
      <c r="A1056" s="213"/>
      <c r="F1056" s="234"/>
      <c r="I1056" s="235"/>
      <c r="L1056" s="213"/>
    </row>
    <row r="1057" spans="1:12" s="218" customFormat="1" ht="12.75">
      <c r="A1057" s="213"/>
      <c r="F1057" s="234"/>
      <c r="I1057" s="235"/>
      <c r="L1057" s="213"/>
    </row>
    <row r="1058" spans="1:12" s="218" customFormat="1" ht="12.75">
      <c r="A1058" s="213"/>
      <c r="F1058" s="234"/>
      <c r="I1058" s="235"/>
      <c r="L1058" s="213"/>
    </row>
    <row r="1059" spans="1:12" s="218" customFormat="1" ht="12.75">
      <c r="A1059" s="213"/>
      <c r="F1059" s="234"/>
      <c r="I1059" s="235"/>
      <c r="L1059" s="213"/>
    </row>
    <row r="1060" spans="1:12" s="218" customFormat="1" ht="12.75">
      <c r="A1060" s="213"/>
      <c r="F1060" s="234"/>
      <c r="I1060" s="235"/>
      <c r="L1060" s="213"/>
    </row>
    <row r="1061" spans="1:12" s="218" customFormat="1" ht="12.75">
      <c r="A1061" s="213"/>
      <c r="F1061" s="234"/>
      <c r="I1061" s="235"/>
      <c r="L1061" s="213"/>
    </row>
    <row r="1062" spans="1:12" s="218" customFormat="1" ht="12.75">
      <c r="A1062" s="213"/>
      <c r="F1062" s="234"/>
      <c r="I1062" s="235"/>
      <c r="L1062" s="213"/>
    </row>
    <row r="1063" spans="1:12" s="218" customFormat="1" ht="12.75">
      <c r="A1063" s="213"/>
      <c r="F1063" s="234"/>
      <c r="I1063" s="235"/>
      <c r="L1063" s="213"/>
    </row>
    <row r="1064" spans="1:12" s="218" customFormat="1" ht="12.75">
      <c r="A1064" s="213"/>
      <c r="F1064" s="234"/>
      <c r="I1064" s="235"/>
      <c r="L1064" s="213"/>
    </row>
    <row r="1065" spans="1:12" s="218" customFormat="1" ht="12.75">
      <c r="A1065" s="213"/>
      <c r="F1065" s="234"/>
      <c r="I1065" s="235"/>
      <c r="L1065" s="213"/>
    </row>
    <row r="1066" spans="1:12" s="218" customFormat="1" ht="12.75">
      <c r="A1066" s="213"/>
      <c r="F1066" s="234"/>
      <c r="I1066" s="235"/>
      <c r="L1066" s="213"/>
    </row>
    <row r="1067" spans="1:12" s="218" customFormat="1" ht="12.75">
      <c r="A1067" s="213"/>
      <c r="F1067" s="234"/>
      <c r="I1067" s="235"/>
      <c r="L1067" s="213"/>
    </row>
    <row r="1068" spans="1:12" s="218" customFormat="1" ht="12.75">
      <c r="A1068" s="213"/>
      <c r="F1068" s="234"/>
      <c r="I1068" s="235"/>
      <c r="L1068" s="213"/>
    </row>
    <row r="1069" spans="1:12" s="218" customFormat="1" ht="12.75">
      <c r="A1069" s="213"/>
      <c r="F1069" s="234"/>
      <c r="I1069" s="235"/>
      <c r="L1069" s="213"/>
    </row>
    <row r="1070" spans="1:12" s="218" customFormat="1" ht="12.75">
      <c r="A1070" s="213"/>
      <c r="F1070" s="234"/>
      <c r="I1070" s="235"/>
      <c r="L1070" s="213"/>
    </row>
    <row r="1071" spans="1:12" s="218" customFormat="1" ht="12.75">
      <c r="A1071" s="213"/>
      <c r="F1071" s="234"/>
      <c r="I1071" s="235"/>
      <c r="L1071" s="213"/>
    </row>
    <row r="1072" spans="1:12" s="218" customFormat="1" ht="12.75">
      <c r="A1072" s="213"/>
      <c r="F1072" s="234"/>
      <c r="I1072" s="235"/>
      <c r="L1072" s="213"/>
    </row>
    <row r="1073" spans="1:12" s="218" customFormat="1" ht="12.75">
      <c r="A1073" s="213"/>
      <c r="F1073" s="234"/>
      <c r="I1073" s="235"/>
      <c r="L1073" s="213"/>
    </row>
    <row r="1074" spans="1:12" s="218" customFormat="1" ht="12.75">
      <c r="A1074" s="213"/>
      <c r="F1074" s="234"/>
      <c r="I1074" s="235"/>
      <c r="L1074" s="213"/>
    </row>
    <row r="1075" spans="1:12" s="218" customFormat="1" ht="12.75">
      <c r="A1075" s="213"/>
      <c r="F1075" s="234"/>
      <c r="I1075" s="235"/>
      <c r="L1075" s="213"/>
    </row>
    <row r="1076" spans="1:12" s="218" customFormat="1" ht="12.75">
      <c r="A1076" s="213"/>
      <c r="F1076" s="234"/>
      <c r="I1076" s="235"/>
      <c r="L1076" s="213"/>
    </row>
    <row r="1077" spans="1:12" s="218" customFormat="1" ht="12.75">
      <c r="A1077" s="213"/>
      <c r="F1077" s="234"/>
      <c r="I1077" s="235"/>
      <c r="L1077" s="213"/>
    </row>
    <row r="1078" spans="1:12" s="218" customFormat="1" ht="12.75">
      <c r="A1078" s="213"/>
      <c r="F1078" s="234"/>
      <c r="I1078" s="235"/>
      <c r="L1078" s="213"/>
    </row>
    <row r="1079" spans="1:12" s="218" customFormat="1" ht="12.75">
      <c r="A1079" s="213"/>
      <c r="F1079" s="234"/>
      <c r="I1079" s="235"/>
      <c r="L1079" s="213"/>
    </row>
    <row r="1080" spans="1:12" s="218" customFormat="1" ht="12.75">
      <c r="A1080" s="213"/>
      <c r="F1080" s="234"/>
      <c r="I1080" s="235"/>
      <c r="L1080" s="213"/>
    </row>
    <row r="1081" spans="1:12" s="218" customFormat="1" ht="12.75">
      <c r="A1081" s="213"/>
      <c r="F1081" s="234"/>
      <c r="I1081" s="235"/>
      <c r="L1081" s="213"/>
    </row>
    <row r="1082" spans="1:12" s="218" customFormat="1" ht="12.75">
      <c r="A1082" s="213"/>
      <c r="F1082" s="234"/>
      <c r="I1082" s="235"/>
      <c r="L1082" s="213"/>
    </row>
    <row r="1083" spans="1:12" s="218" customFormat="1" ht="12.75">
      <c r="A1083" s="213"/>
      <c r="F1083" s="234"/>
      <c r="I1083" s="235"/>
      <c r="L1083" s="213"/>
    </row>
    <row r="1084" spans="1:12" s="218" customFormat="1" ht="12.75">
      <c r="A1084" s="213"/>
      <c r="F1084" s="234"/>
      <c r="I1084" s="235"/>
      <c r="L1084" s="213"/>
    </row>
    <row r="1085" spans="1:12" s="218" customFormat="1" ht="12.75">
      <c r="A1085" s="213"/>
      <c r="F1085" s="234"/>
      <c r="I1085" s="235"/>
      <c r="L1085" s="213"/>
    </row>
    <row r="1086" spans="1:12" s="218" customFormat="1" ht="12.75">
      <c r="A1086" s="213"/>
      <c r="F1086" s="234"/>
      <c r="I1086" s="235"/>
      <c r="L1086" s="213"/>
    </row>
    <row r="1087" spans="1:12" s="218" customFormat="1" ht="12.75">
      <c r="A1087" s="213"/>
      <c r="F1087" s="234"/>
      <c r="I1087" s="235"/>
      <c r="L1087" s="213"/>
    </row>
    <row r="1088" spans="1:12" s="218" customFormat="1" ht="12.75">
      <c r="A1088" s="213"/>
      <c r="F1088" s="234"/>
      <c r="I1088" s="235"/>
      <c r="L1088" s="213"/>
    </row>
    <row r="1089" spans="1:12" s="218" customFormat="1" ht="12.75">
      <c r="A1089" s="213"/>
      <c r="F1089" s="234"/>
      <c r="I1089" s="235"/>
      <c r="L1089" s="213"/>
    </row>
    <row r="1090" spans="1:12" s="218" customFormat="1" ht="12.75">
      <c r="A1090" s="213"/>
      <c r="F1090" s="234"/>
      <c r="I1090" s="235"/>
      <c r="L1090" s="213"/>
    </row>
    <row r="1091" spans="1:12" s="218" customFormat="1" ht="12.75">
      <c r="A1091" s="213"/>
      <c r="F1091" s="234"/>
      <c r="I1091" s="235"/>
      <c r="L1091" s="213"/>
    </row>
    <row r="1092" spans="1:12" s="218" customFormat="1" ht="12.75">
      <c r="A1092" s="213"/>
      <c r="F1092" s="234"/>
      <c r="I1092" s="235"/>
      <c r="L1092" s="213"/>
    </row>
    <row r="1093" spans="1:12" s="218" customFormat="1" ht="12.75">
      <c r="A1093" s="213"/>
      <c r="F1093" s="234"/>
      <c r="I1093" s="235"/>
      <c r="L1093" s="213"/>
    </row>
    <row r="1094" spans="1:12" s="218" customFormat="1" ht="12.75">
      <c r="A1094" s="213"/>
      <c r="F1094" s="234"/>
      <c r="I1094" s="235"/>
      <c r="L1094" s="213"/>
    </row>
    <row r="1095" spans="1:12" s="218" customFormat="1" ht="12.75">
      <c r="A1095" s="213"/>
      <c r="F1095" s="234"/>
      <c r="I1095" s="235"/>
      <c r="L1095" s="213"/>
    </row>
    <row r="1096" spans="1:12" s="218" customFormat="1" ht="12.75">
      <c r="A1096" s="213"/>
      <c r="F1096" s="234"/>
      <c r="I1096" s="235"/>
      <c r="L1096" s="213"/>
    </row>
    <row r="1097" spans="1:12" s="218" customFormat="1" ht="12.75">
      <c r="A1097" s="213"/>
      <c r="F1097" s="234"/>
      <c r="I1097" s="235"/>
      <c r="L1097" s="213"/>
    </row>
    <row r="1098" spans="1:12" s="218" customFormat="1" ht="12.75">
      <c r="A1098" s="213"/>
      <c r="F1098" s="234"/>
      <c r="I1098" s="235"/>
      <c r="L1098" s="213"/>
    </row>
    <row r="1099" spans="1:12" s="218" customFormat="1" ht="12.75">
      <c r="A1099" s="213"/>
      <c r="F1099" s="234"/>
      <c r="I1099" s="235"/>
      <c r="L1099" s="213"/>
    </row>
    <row r="1100" spans="1:12" s="218" customFormat="1" ht="12.75">
      <c r="A1100" s="213"/>
      <c r="F1100" s="234"/>
      <c r="I1100" s="235"/>
      <c r="L1100" s="213"/>
    </row>
    <row r="1101" spans="1:12" s="218" customFormat="1" ht="12.75">
      <c r="A1101" s="213"/>
      <c r="F1101" s="234"/>
      <c r="I1101" s="235"/>
      <c r="L1101" s="213"/>
    </row>
    <row r="1102" spans="1:12" s="218" customFormat="1" ht="12.75">
      <c r="A1102" s="213"/>
      <c r="F1102" s="234"/>
      <c r="I1102" s="235"/>
      <c r="L1102" s="213"/>
    </row>
    <row r="1103" spans="1:12" s="218" customFormat="1" ht="12.75">
      <c r="A1103" s="213"/>
      <c r="F1103" s="234"/>
      <c r="I1103" s="235"/>
      <c r="L1103" s="213"/>
    </row>
    <row r="1104" spans="1:12" s="218" customFormat="1" ht="12.75">
      <c r="A1104" s="213"/>
      <c r="F1104" s="234"/>
      <c r="I1104" s="235"/>
      <c r="L1104" s="213"/>
    </row>
    <row r="1105" spans="1:12" s="218" customFormat="1" ht="12.75">
      <c r="A1105" s="213"/>
      <c r="F1105" s="234"/>
      <c r="I1105" s="235"/>
      <c r="L1105" s="213"/>
    </row>
    <row r="1106" spans="1:12" s="218" customFormat="1" ht="12.75">
      <c r="A1106" s="213"/>
      <c r="F1106" s="234"/>
      <c r="I1106" s="235"/>
      <c r="L1106" s="213"/>
    </row>
    <row r="1107" spans="1:12" s="218" customFormat="1" ht="12.75">
      <c r="A1107" s="213"/>
      <c r="F1107" s="234"/>
      <c r="I1107" s="235"/>
      <c r="L1107" s="213"/>
    </row>
    <row r="1108" spans="1:12" s="218" customFormat="1" ht="12.75">
      <c r="A1108" s="213"/>
      <c r="F1108" s="234"/>
      <c r="I1108" s="235"/>
      <c r="L1108" s="213"/>
    </row>
    <row r="1109" spans="1:12" s="218" customFormat="1" ht="12.75">
      <c r="A1109" s="213"/>
      <c r="F1109" s="234"/>
      <c r="I1109" s="235"/>
      <c r="L1109" s="213"/>
    </row>
    <row r="1110" spans="1:12" s="218" customFormat="1" ht="12.75">
      <c r="A1110" s="213"/>
      <c r="F1110" s="234"/>
      <c r="I1110" s="235"/>
      <c r="L1110" s="213"/>
    </row>
    <row r="1111" spans="1:12" s="218" customFormat="1" ht="12.75">
      <c r="A1111" s="213"/>
      <c r="F1111" s="234"/>
      <c r="I1111" s="235"/>
      <c r="L1111" s="213"/>
    </row>
    <row r="1112" spans="1:12" s="218" customFormat="1" ht="12.75">
      <c r="A1112" s="213"/>
      <c r="F1112" s="234"/>
      <c r="I1112" s="235"/>
      <c r="L1112" s="213"/>
    </row>
    <row r="1113" spans="1:12" s="218" customFormat="1" ht="12.75">
      <c r="A1113" s="213"/>
      <c r="F1113" s="234"/>
      <c r="I1113" s="235"/>
      <c r="L1113" s="213"/>
    </row>
    <row r="1114" spans="1:12" s="218" customFormat="1" ht="12.75">
      <c r="A1114" s="213"/>
      <c r="F1114" s="234"/>
      <c r="I1114" s="235"/>
      <c r="L1114" s="213"/>
    </row>
    <row r="1115" spans="1:12" s="218" customFormat="1" ht="12.75">
      <c r="A1115" s="213"/>
      <c r="F1115" s="234"/>
      <c r="I1115" s="235"/>
      <c r="L1115" s="213"/>
    </row>
    <row r="1116" spans="1:12" s="218" customFormat="1" ht="12.75">
      <c r="A1116" s="213"/>
      <c r="F1116" s="234"/>
      <c r="I1116" s="235"/>
      <c r="L1116" s="213"/>
    </row>
    <row r="1117" spans="1:12" s="218" customFormat="1" ht="12.75">
      <c r="A1117" s="213"/>
      <c r="F1117" s="234"/>
      <c r="I1117" s="235"/>
      <c r="L1117" s="213"/>
    </row>
    <row r="1118" spans="1:12" s="218" customFormat="1" ht="12.75">
      <c r="A1118" s="213"/>
      <c r="F1118" s="234"/>
      <c r="I1118" s="235"/>
      <c r="L1118" s="213"/>
    </row>
    <row r="1119" spans="1:12" s="218" customFormat="1" ht="12.75">
      <c r="A1119" s="213"/>
      <c r="F1119" s="234"/>
      <c r="I1119" s="235"/>
      <c r="L1119" s="213"/>
    </row>
    <row r="1120" spans="1:12" s="218" customFormat="1" ht="12.75">
      <c r="A1120" s="213"/>
      <c r="F1120" s="234"/>
      <c r="I1120" s="235"/>
      <c r="L1120" s="213"/>
    </row>
    <row r="1121" spans="1:12" s="218" customFormat="1" ht="12.75">
      <c r="A1121" s="213"/>
      <c r="F1121" s="234"/>
      <c r="I1121" s="235"/>
      <c r="L1121" s="213"/>
    </row>
    <row r="1122" spans="1:12" s="218" customFormat="1" ht="12.75">
      <c r="A1122" s="213"/>
      <c r="F1122" s="234"/>
      <c r="I1122" s="235"/>
      <c r="L1122" s="213"/>
    </row>
    <row r="1123" spans="1:12" s="218" customFormat="1" ht="12.75">
      <c r="A1123" s="213"/>
      <c r="F1123" s="234"/>
      <c r="I1123" s="235"/>
      <c r="L1123" s="213"/>
    </row>
    <row r="1124" spans="1:12" s="218" customFormat="1" ht="12.75">
      <c r="A1124" s="213"/>
      <c r="F1124" s="234"/>
      <c r="I1124" s="235"/>
      <c r="L1124" s="213"/>
    </row>
    <row r="1125" spans="1:12" s="218" customFormat="1" ht="12.75">
      <c r="A1125" s="213"/>
      <c r="F1125" s="234"/>
      <c r="I1125" s="235"/>
      <c r="L1125" s="213"/>
    </row>
    <row r="1126" spans="1:12" s="218" customFormat="1" ht="12.75">
      <c r="A1126" s="213"/>
      <c r="F1126" s="234"/>
      <c r="I1126" s="235"/>
      <c r="L1126" s="213"/>
    </row>
    <row r="1127" spans="1:12" s="218" customFormat="1" ht="12.75">
      <c r="A1127" s="213"/>
      <c r="F1127" s="234"/>
      <c r="I1127" s="235"/>
      <c r="L1127" s="213"/>
    </row>
    <row r="1128" spans="1:12" s="218" customFormat="1" ht="12.75">
      <c r="A1128" s="213"/>
      <c r="F1128" s="234"/>
      <c r="I1128" s="235"/>
      <c r="L1128" s="213"/>
    </row>
    <row r="1129" spans="1:12" s="218" customFormat="1" ht="12.75">
      <c r="A1129" s="213"/>
      <c r="F1129" s="234"/>
      <c r="I1129" s="235"/>
      <c r="L1129" s="213"/>
    </row>
    <row r="1130" spans="1:12" s="218" customFormat="1" ht="12.75">
      <c r="A1130" s="213"/>
      <c r="F1130" s="234"/>
      <c r="I1130" s="235"/>
      <c r="L1130" s="213"/>
    </row>
    <row r="1131" spans="1:12" s="218" customFormat="1" ht="12.75">
      <c r="A1131" s="213"/>
      <c r="F1131" s="234"/>
      <c r="I1131" s="235"/>
      <c r="L1131" s="213"/>
    </row>
    <row r="1132" spans="1:12" s="218" customFormat="1" ht="12.75">
      <c r="A1132" s="213"/>
      <c r="F1132" s="234"/>
      <c r="I1132" s="235"/>
      <c r="L1132" s="213"/>
    </row>
    <row r="1133" spans="1:12" s="218" customFormat="1" ht="12.75">
      <c r="A1133" s="213"/>
      <c r="F1133" s="234"/>
      <c r="I1133" s="235"/>
      <c r="L1133" s="213"/>
    </row>
    <row r="1134" spans="1:12" s="218" customFormat="1" ht="12.75">
      <c r="A1134" s="213"/>
      <c r="F1134" s="234"/>
      <c r="I1134" s="235"/>
      <c r="L1134" s="213"/>
    </row>
    <row r="1135" spans="1:12" s="218" customFormat="1" ht="12.75">
      <c r="A1135" s="213"/>
      <c r="F1135" s="234"/>
      <c r="I1135" s="235"/>
      <c r="L1135" s="213"/>
    </row>
    <row r="1136" spans="1:12" s="218" customFormat="1" ht="12.75">
      <c r="A1136" s="213"/>
      <c r="F1136" s="234"/>
      <c r="I1136" s="235"/>
      <c r="L1136" s="213"/>
    </row>
    <row r="1137" spans="1:12" s="218" customFormat="1" ht="12.75">
      <c r="A1137" s="213"/>
      <c r="F1137" s="234"/>
      <c r="I1137" s="235"/>
      <c r="L1137" s="213"/>
    </row>
    <row r="1138" spans="1:12" s="218" customFormat="1" ht="12.75">
      <c r="A1138" s="213"/>
      <c r="F1138" s="234"/>
      <c r="I1138" s="235"/>
      <c r="L1138" s="213"/>
    </row>
    <row r="1139" spans="1:12" s="218" customFormat="1" ht="12.75">
      <c r="A1139" s="213"/>
      <c r="F1139" s="234"/>
      <c r="I1139" s="235"/>
      <c r="L1139" s="213"/>
    </row>
    <row r="1140" spans="1:12" s="218" customFormat="1" ht="12.75">
      <c r="A1140" s="213"/>
      <c r="F1140" s="234"/>
      <c r="I1140" s="235"/>
      <c r="L1140" s="213"/>
    </row>
    <row r="1141" spans="1:12" s="218" customFormat="1" ht="12.75">
      <c r="A1141" s="213"/>
      <c r="F1141" s="234"/>
      <c r="I1141" s="235"/>
      <c r="L1141" s="213"/>
    </row>
    <row r="1142" spans="1:12" s="218" customFormat="1" ht="12.75">
      <c r="A1142" s="213"/>
      <c r="F1142" s="234"/>
      <c r="I1142" s="235"/>
      <c r="L1142" s="213"/>
    </row>
    <row r="1143" spans="1:12" s="218" customFormat="1" ht="12.75">
      <c r="A1143" s="213"/>
      <c r="F1143" s="234"/>
      <c r="I1143" s="235"/>
      <c r="L1143" s="213"/>
    </row>
    <row r="1144" spans="1:12" s="218" customFormat="1" ht="12.75">
      <c r="A1144" s="213"/>
      <c r="F1144" s="234"/>
      <c r="I1144" s="235"/>
      <c r="L1144" s="213"/>
    </row>
    <row r="1145" spans="1:12" s="218" customFormat="1" ht="12.75">
      <c r="A1145" s="213"/>
      <c r="F1145" s="234"/>
      <c r="I1145" s="235"/>
      <c r="L1145" s="213"/>
    </row>
    <row r="1146" spans="1:12" s="218" customFormat="1" ht="12.75">
      <c r="A1146" s="213"/>
      <c r="F1146" s="234"/>
      <c r="I1146" s="235"/>
      <c r="L1146" s="213"/>
    </row>
    <row r="1147" spans="1:12" s="218" customFormat="1" ht="12.75">
      <c r="A1147" s="213"/>
      <c r="F1147" s="234"/>
      <c r="I1147" s="235"/>
      <c r="L1147" s="213"/>
    </row>
    <row r="1148" spans="1:12" s="218" customFormat="1" ht="12.75">
      <c r="A1148" s="213"/>
      <c r="F1148" s="234"/>
      <c r="I1148" s="235"/>
      <c r="L1148" s="213"/>
    </row>
    <row r="1149" spans="1:12" s="218" customFormat="1" ht="12.75">
      <c r="A1149" s="213"/>
      <c r="F1149" s="234"/>
      <c r="I1149" s="235"/>
      <c r="L1149" s="213"/>
    </row>
    <row r="1150" spans="1:12" s="218" customFormat="1" ht="12.75">
      <c r="A1150" s="213"/>
      <c r="F1150" s="234"/>
      <c r="I1150" s="235"/>
      <c r="L1150" s="213"/>
    </row>
    <row r="1151" spans="1:12" s="218" customFormat="1" ht="12.75">
      <c r="A1151" s="213"/>
      <c r="F1151" s="234"/>
      <c r="I1151" s="235"/>
      <c r="L1151" s="213"/>
    </row>
    <row r="1152" spans="1:12" s="218" customFormat="1" ht="12.75">
      <c r="A1152" s="213"/>
      <c r="F1152" s="234"/>
      <c r="I1152" s="235"/>
      <c r="L1152" s="213"/>
    </row>
    <row r="1153" spans="1:12" s="218" customFormat="1" ht="12.75">
      <c r="A1153" s="213"/>
      <c r="F1153" s="234"/>
      <c r="I1153" s="235"/>
      <c r="L1153" s="213"/>
    </row>
    <row r="1154" spans="1:12" s="218" customFormat="1" ht="12.75">
      <c r="A1154" s="213"/>
      <c r="F1154" s="234"/>
      <c r="I1154" s="235"/>
      <c r="L1154" s="213"/>
    </row>
    <row r="1155" spans="1:12" s="218" customFormat="1" ht="12.75">
      <c r="A1155" s="213"/>
      <c r="F1155" s="234"/>
      <c r="I1155" s="235"/>
      <c r="L1155" s="213"/>
    </row>
    <row r="1156" spans="1:12" s="218" customFormat="1" ht="12.75">
      <c r="A1156" s="213"/>
      <c r="F1156" s="234"/>
      <c r="I1156" s="235"/>
      <c r="L1156" s="213"/>
    </row>
    <row r="1157" spans="1:12" s="218" customFormat="1" ht="12.75">
      <c r="A1157" s="213"/>
      <c r="F1157" s="234"/>
      <c r="I1157" s="235"/>
      <c r="L1157" s="213"/>
    </row>
    <row r="1158" spans="1:12" s="218" customFormat="1" ht="12.75">
      <c r="A1158" s="213"/>
      <c r="F1158" s="234"/>
      <c r="I1158" s="235"/>
      <c r="L1158" s="213"/>
    </row>
    <row r="1159" spans="1:12" s="218" customFormat="1" ht="12.75">
      <c r="A1159" s="213"/>
      <c r="F1159" s="234"/>
      <c r="I1159" s="235"/>
      <c r="L1159" s="213"/>
    </row>
    <row r="1160" spans="1:12" s="218" customFormat="1" ht="12.75">
      <c r="A1160" s="213"/>
      <c r="F1160" s="234"/>
      <c r="I1160" s="235"/>
      <c r="L1160" s="213"/>
    </row>
    <row r="1161" spans="1:12" s="218" customFormat="1" ht="12.75">
      <c r="A1161" s="213"/>
      <c r="F1161" s="234"/>
      <c r="I1161" s="235"/>
      <c r="L1161" s="213"/>
    </row>
    <row r="1162" spans="1:12" s="218" customFormat="1" ht="12.75">
      <c r="A1162" s="213"/>
      <c r="F1162" s="234"/>
      <c r="I1162" s="235"/>
      <c r="L1162" s="213"/>
    </row>
    <row r="1163" spans="1:12" s="218" customFormat="1" ht="12.75">
      <c r="A1163" s="213"/>
      <c r="F1163" s="234"/>
      <c r="I1163" s="235"/>
      <c r="L1163" s="213"/>
    </row>
    <row r="1164" spans="1:12" s="218" customFormat="1" ht="12.75">
      <c r="A1164" s="213"/>
      <c r="F1164" s="234"/>
      <c r="I1164" s="235"/>
      <c r="L1164" s="213"/>
    </row>
    <row r="1165" spans="1:12" s="218" customFormat="1" ht="12.75">
      <c r="A1165" s="213"/>
      <c r="F1165" s="234"/>
      <c r="I1165" s="235"/>
      <c r="L1165" s="213"/>
    </row>
    <row r="1166" spans="1:12" s="218" customFormat="1" ht="12.75">
      <c r="A1166" s="213"/>
      <c r="F1166" s="234"/>
      <c r="I1166" s="235"/>
      <c r="L1166" s="213"/>
    </row>
    <row r="1167" spans="1:12" s="218" customFormat="1" ht="12.75">
      <c r="A1167" s="213"/>
      <c r="F1167" s="234"/>
      <c r="I1167" s="235"/>
      <c r="L1167" s="213"/>
    </row>
    <row r="1168" spans="1:12" s="218" customFormat="1" ht="12.75">
      <c r="A1168" s="213"/>
      <c r="F1168" s="234"/>
      <c r="I1168" s="235"/>
      <c r="L1168" s="213"/>
    </row>
    <row r="1169" spans="1:12" s="218" customFormat="1" ht="12.75">
      <c r="A1169" s="213"/>
      <c r="F1169" s="234"/>
      <c r="I1169" s="235"/>
      <c r="L1169" s="213"/>
    </row>
    <row r="1170" spans="1:12" s="218" customFormat="1" ht="12.75">
      <c r="A1170" s="213"/>
      <c r="F1170" s="234"/>
      <c r="I1170" s="235"/>
      <c r="L1170" s="213"/>
    </row>
    <row r="1171" spans="1:12" s="218" customFormat="1" ht="12.75">
      <c r="A1171" s="213"/>
      <c r="F1171" s="234"/>
      <c r="I1171" s="235"/>
      <c r="L1171" s="213"/>
    </row>
    <row r="1172" spans="1:12" s="218" customFormat="1" ht="12.75">
      <c r="A1172" s="213"/>
      <c r="F1172" s="234"/>
      <c r="I1172" s="235"/>
      <c r="L1172" s="213"/>
    </row>
    <row r="1173" spans="1:12" s="218" customFormat="1" ht="12.75">
      <c r="A1173" s="213"/>
      <c r="F1173" s="234"/>
      <c r="I1173" s="235"/>
      <c r="L1173" s="213"/>
    </row>
    <row r="1174" spans="1:12" s="218" customFormat="1" ht="12.75">
      <c r="A1174" s="213"/>
      <c r="F1174" s="234"/>
      <c r="I1174" s="235"/>
      <c r="L1174" s="213"/>
    </row>
    <row r="1175" spans="1:12" s="218" customFormat="1" ht="12.75">
      <c r="A1175" s="213"/>
      <c r="F1175" s="234"/>
      <c r="I1175" s="235"/>
      <c r="L1175" s="213"/>
    </row>
    <row r="1176" spans="1:12" s="218" customFormat="1" ht="12.75">
      <c r="A1176" s="213"/>
      <c r="F1176" s="234"/>
      <c r="I1176" s="235"/>
      <c r="L1176" s="213"/>
    </row>
    <row r="1177" spans="1:12" s="218" customFormat="1" ht="12.75">
      <c r="A1177" s="213"/>
      <c r="F1177" s="234"/>
      <c r="I1177" s="235"/>
      <c r="L1177" s="213"/>
    </row>
    <row r="1178" spans="1:12" s="218" customFormat="1" ht="12.75">
      <c r="A1178" s="213"/>
      <c r="F1178" s="234"/>
      <c r="I1178" s="235"/>
      <c r="L1178" s="213"/>
    </row>
    <row r="1179" spans="1:12" s="218" customFormat="1" ht="12.75">
      <c r="A1179" s="213"/>
      <c r="F1179" s="234"/>
      <c r="I1179" s="235"/>
      <c r="L1179" s="213"/>
    </row>
    <row r="1180" spans="1:12" s="218" customFormat="1" ht="12.75">
      <c r="A1180" s="213"/>
      <c r="F1180" s="234"/>
      <c r="I1180" s="235"/>
      <c r="L1180" s="213"/>
    </row>
    <row r="1181" spans="1:12" s="218" customFormat="1" ht="12.75">
      <c r="A1181" s="213"/>
      <c r="F1181" s="234"/>
      <c r="I1181" s="235"/>
      <c r="L1181" s="213"/>
    </row>
    <row r="1182" spans="1:12" s="218" customFormat="1" ht="12.75">
      <c r="A1182" s="213"/>
      <c r="F1182" s="234"/>
      <c r="I1182" s="235"/>
      <c r="L1182" s="213"/>
    </row>
    <row r="1183" spans="1:12" s="218" customFormat="1" ht="12.75">
      <c r="A1183" s="213"/>
      <c r="F1183" s="234"/>
      <c r="I1183" s="235"/>
      <c r="L1183" s="213"/>
    </row>
    <row r="1184" spans="1:12" s="218" customFormat="1" ht="12.75">
      <c r="A1184" s="213"/>
      <c r="F1184" s="234"/>
      <c r="I1184" s="235"/>
      <c r="L1184" s="213"/>
    </row>
    <row r="1185" spans="1:12" s="218" customFormat="1" ht="12.75">
      <c r="A1185" s="213"/>
      <c r="F1185" s="234"/>
      <c r="I1185" s="235"/>
      <c r="L1185" s="213"/>
    </row>
    <row r="1186" spans="1:12" s="218" customFormat="1" ht="12.75">
      <c r="A1186" s="213"/>
      <c r="F1186" s="234"/>
      <c r="I1186" s="235"/>
      <c r="L1186" s="213"/>
    </row>
    <row r="1187" spans="1:12" s="218" customFormat="1" ht="12.75">
      <c r="A1187" s="213"/>
      <c r="F1187" s="234"/>
      <c r="I1187" s="235"/>
      <c r="L1187" s="213"/>
    </row>
    <row r="1188" spans="1:12" s="218" customFormat="1" ht="12.75">
      <c r="A1188" s="213"/>
      <c r="F1188" s="234"/>
      <c r="I1188" s="235"/>
      <c r="L1188" s="213"/>
    </row>
    <row r="1189" spans="1:12" s="218" customFormat="1" ht="12.75">
      <c r="A1189" s="213"/>
      <c r="F1189" s="234"/>
      <c r="I1189" s="235"/>
      <c r="L1189" s="213"/>
    </row>
    <row r="1190" spans="1:12" s="218" customFormat="1" ht="12.75">
      <c r="A1190" s="213"/>
      <c r="F1190" s="234"/>
      <c r="I1190" s="235"/>
      <c r="L1190" s="213"/>
    </row>
    <row r="1191" spans="1:12" s="218" customFormat="1" ht="12.75">
      <c r="A1191" s="213"/>
      <c r="F1191" s="234"/>
      <c r="I1191" s="235"/>
      <c r="L1191" s="213"/>
    </row>
    <row r="1192" spans="1:12" s="218" customFormat="1" ht="12.75">
      <c r="A1192" s="213"/>
      <c r="F1192" s="234"/>
      <c r="I1192" s="235"/>
      <c r="L1192" s="213"/>
    </row>
    <row r="1193" spans="1:12" s="218" customFormat="1" ht="12.75">
      <c r="A1193" s="213"/>
      <c r="F1193" s="234"/>
      <c r="I1193" s="235"/>
      <c r="L1193" s="213"/>
    </row>
    <row r="1194" spans="1:12" s="218" customFormat="1" ht="12.75">
      <c r="A1194" s="213"/>
      <c r="F1194" s="234"/>
      <c r="I1194" s="235"/>
      <c r="L1194" s="213"/>
    </row>
    <row r="1195" spans="1:12" s="218" customFormat="1" ht="12.75">
      <c r="A1195" s="213"/>
      <c r="F1195" s="234"/>
      <c r="I1195" s="235"/>
      <c r="L1195" s="213"/>
    </row>
    <row r="1196" spans="1:12" s="218" customFormat="1" ht="12.75">
      <c r="A1196" s="213"/>
      <c r="F1196" s="234"/>
      <c r="I1196" s="235"/>
      <c r="L1196" s="213"/>
    </row>
    <row r="1197" spans="1:12" s="218" customFormat="1" ht="12.75">
      <c r="A1197" s="213"/>
      <c r="F1197" s="234"/>
      <c r="I1197" s="235"/>
      <c r="L1197" s="213"/>
    </row>
    <row r="1198" spans="1:12" s="218" customFormat="1" ht="12.75">
      <c r="A1198" s="213"/>
      <c r="F1198" s="234"/>
      <c r="I1198" s="235"/>
      <c r="L1198" s="213"/>
    </row>
    <row r="1199" spans="1:12" s="218" customFormat="1" ht="12.75">
      <c r="A1199" s="213"/>
      <c r="F1199" s="234"/>
      <c r="I1199" s="235"/>
      <c r="L1199" s="213"/>
    </row>
    <row r="1200" spans="1:12" s="218" customFormat="1" ht="12.75">
      <c r="A1200" s="213"/>
      <c r="F1200" s="234"/>
      <c r="I1200" s="235"/>
      <c r="L1200" s="213"/>
    </row>
    <row r="1201" spans="1:12" s="218" customFormat="1" ht="12.75">
      <c r="A1201" s="213"/>
      <c r="F1201" s="234"/>
      <c r="I1201" s="235"/>
      <c r="L1201" s="213"/>
    </row>
    <row r="1202" spans="1:12" s="218" customFormat="1" ht="12.75">
      <c r="A1202" s="213"/>
      <c r="F1202" s="234"/>
      <c r="I1202" s="235"/>
      <c r="L1202" s="213"/>
    </row>
    <row r="1203" spans="1:12" s="218" customFormat="1" ht="12.75">
      <c r="A1203" s="213"/>
      <c r="F1203" s="234"/>
      <c r="I1203" s="235"/>
      <c r="L1203" s="213"/>
    </row>
    <row r="1204" spans="1:12" s="218" customFormat="1" ht="12.75">
      <c r="A1204" s="213"/>
      <c r="F1204" s="234"/>
      <c r="I1204" s="235"/>
      <c r="L1204" s="213"/>
    </row>
    <row r="1205" spans="1:12" s="218" customFormat="1" ht="12.75">
      <c r="A1205" s="213"/>
      <c r="F1205" s="234"/>
      <c r="I1205" s="235"/>
      <c r="L1205" s="213"/>
    </row>
    <row r="1206" spans="1:12" s="218" customFormat="1" ht="12.75">
      <c r="A1206" s="213"/>
      <c r="F1206" s="234"/>
      <c r="I1206" s="235"/>
      <c r="L1206" s="213"/>
    </row>
    <row r="1207" spans="1:12" s="218" customFormat="1" ht="12.75">
      <c r="A1207" s="213"/>
      <c r="F1207" s="234"/>
      <c r="I1207" s="235"/>
      <c r="L1207" s="213"/>
    </row>
    <row r="1208" spans="1:12" s="218" customFormat="1" ht="12.75">
      <c r="A1208" s="213"/>
      <c r="F1208" s="234"/>
      <c r="I1208" s="235"/>
      <c r="L1208" s="213"/>
    </row>
    <row r="1209" spans="1:12" s="218" customFormat="1" ht="12.75">
      <c r="A1209" s="213"/>
      <c r="F1209" s="234"/>
      <c r="I1209" s="235"/>
      <c r="L1209" s="213"/>
    </row>
    <row r="1210" spans="1:12" s="218" customFormat="1" ht="12.75">
      <c r="A1210" s="213"/>
      <c r="F1210" s="234"/>
      <c r="I1210" s="235"/>
      <c r="L1210" s="213"/>
    </row>
    <row r="1211" spans="1:12" s="218" customFormat="1" ht="12.75">
      <c r="A1211" s="213"/>
      <c r="F1211" s="234"/>
      <c r="I1211" s="235"/>
      <c r="L1211" s="213"/>
    </row>
    <row r="1212" spans="1:12" s="218" customFormat="1" ht="12.75">
      <c r="A1212" s="213"/>
      <c r="F1212" s="234"/>
      <c r="I1212" s="235"/>
      <c r="L1212" s="213"/>
    </row>
    <row r="1213" spans="1:12" s="218" customFormat="1" ht="12.75">
      <c r="A1213" s="213"/>
      <c r="F1213" s="234"/>
      <c r="I1213" s="235"/>
      <c r="L1213" s="213"/>
    </row>
    <row r="1214" spans="1:12" s="218" customFormat="1" ht="12.75">
      <c r="A1214" s="213"/>
      <c r="F1214" s="234"/>
      <c r="I1214" s="235"/>
      <c r="L1214" s="213"/>
    </row>
    <row r="1215" spans="1:12" s="218" customFormat="1" ht="12.75">
      <c r="A1215" s="213"/>
      <c r="F1215" s="234"/>
      <c r="I1215" s="235"/>
      <c r="L1215" s="213"/>
    </row>
    <row r="1216" spans="1:12" s="218" customFormat="1" ht="12.75">
      <c r="A1216" s="213"/>
      <c r="F1216" s="234"/>
      <c r="I1216" s="235"/>
      <c r="L1216" s="213"/>
    </row>
    <row r="1217" spans="1:12" s="218" customFormat="1" ht="12.75">
      <c r="A1217" s="213"/>
      <c r="F1217" s="234"/>
      <c r="I1217" s="235"/>
      <c r="L1217" s="213"/>
    </row>
    <row r="1218" spans="1:12" s="218" customFormat="1" ht="12.75">
      <c r="A1218" s="213"/>
      <c r="F1218" s="234"/>
      <c r="I1218" s="235"/>
      <c r="L1218" s="213"/>
    </row>
    <row r="1219" spans="1:12" s="218" customFormat="1" ht="12.75">
      <c r="A1219" s="213"/>
      <c r="F1219" s="234"/>
      <c r="I1219" s="235"/>
      <c r="L1219" s="213"/>
    </row>
    <row r="1220" spans="1:12" s="218" customFormat="1" ht="12.75">
      <c r="A1220" s="213"/>
      <c r="F1220" s="234"/>
      <c r="I1220" s="235"/>
      <c r="L1220" s="213"/>
    </row>
    <row r="1221" spans="1:12" s="218" customFormat="1" ht="12.75">
      <c r="A1221" s="213"/>
      <c r="F1221" s="234"/>
      <c r="I1221" s="235"/>
      <c r="L1221" s="213"/>
    </row>
    <row r="1222" spans="1:12" s="218" customFormat="1" ht="12.75">
      <c r="A1222" s="213"/>
      <c r="F1222" s="234"/>
      <c r="I1222" s="235"/>
      <c r="L1222" s="213"/>
    </row>
    <row r="1223" spans="1:12" s="218" customFormat="1" ht="12.75">
      <c r="A1223" s="213"/>
      <c r="F1223" s="234"/>
      <c r="I1223" s="235"/>
      <c r="L1223" s="213"/>
    </row>
    <row r="1224" spans="1:12" s="218" customFormat="1" ht="12.75">
      <c r="A1224" s="213"/>
      <c r="F1224" s="234"/>
      <c r="I1224" s="235"/>
      <c r="L1224" s="213"/>
    </row>
    <row r="1225" spans="1:12" s="218" customFormat="1" ht="12.75">
      <c r="A1225" s="213"/>
      <c r="F1225" s="234"/>
      <c r="I1225" s="235"/>
      <c r="L1225" s="213"/>
    </row>
    <row r="1226" spans="1:12" s="218" customFormat="1" ht="12.75">
      <c r="A1226" s="213"/>
      <c r="F1226" s="234"/>
      <c r="I1226" s="235"/>
      <c r="L1226" s="213"/>
    </row>
    <row r="1227" spans="1:12" s="218" customFormat="1" ht="12.75">
      <c r="A1227" s="213"/>
      <c r="F1227" s="234"/>
      <c r="I1227" s="235"/>
      <c r="L1227" s="213"/>
    </row>
    <row r="1228" spans="1:12" s="218" customFormat="1" ht="12.75">
      <c r="A1228" s="213"/>
      <c r="F1228" s="234"/>
      <c r="I1228" s="235"/>
      <c r="L1228" s="213"/>
    </row>
    <row r="1229" spans="1:12" s="218" customFormat="1" ht="12.75">
      <c r="A1229" s="213"/>
      <c r="F1229" s="234"/>
      <c r="I1229" s="235"/>
      <c r="L1229" s="213"/>
    </row>
    <row r="1230" spans="1:12" s="218" customFormat="1" ht="12.75">
      <c r="A1230" s="213"/>
      <c r="F1230" s="234"/>
      <c r="I1230" s="235"/>
      <c r="L1230" s="213"/>
    </row>
    <row r="1231" spans="1:12" s="218" customFormat="1" ht="12.75">
      <c r="A1231" s="213"/>
      <c r="F1231" s="234"/>
      <c r="I1231" s="235"/>
      <c r="L1231" s="213"/>
    </row>
    <row r="1232" spans="1:12" s="218" customFormat="1" ht="12.75">
      <c r="A1232" s="213"/>
      <c r="F1232" s="234"/>
      <c r="I1232" s="235"/>
      <c r="L1232" s="213"/>
    </row>
    <row r="1233" spans="1:12" s="218" customFormat="1" ht="12.75">
      <c r="A1233" s="213"/>
      <c r="F1233" s="234"/>
      <c r="I1233" s="235"/>
      <c r="L1233" s="213"/>
    </row>
    <row r="1234" spans="1:12" s="218" customFormat="1" ht="12.75">
      <c r="A1234" s="213"/>
      <c r="F1234" s="234"/>
      <c r="I1234" s="235"/>
      <c r="L1234" s="213"/>
    </row>
    <row r="1235" spans="1:12" s="218" customFormat="1" ht="12.75">
      <c r="A1235" s="213"/>
      <c r="F1235" s="234"/>
      <c r="I1235" s="235"/>
      <c r="L1235" s="213"/>
    </row>
    <row r="1236" spans="1:12" s="218" customFormat="1" ht="12.75">
      <c r="A1236" s="213"/>
      <c r="F1236" s="234"/>
      <c r="I1236" s="235"/>
      <c r="L1236" s="213"/>
    </row>
    <row r="1237" spans="1:12" s="218" customFormat="1" ht="12.75">
      <c r="A1237" s="213"/>
      <c r="F1237" s="234"/>
      <c r="I1237" s="235"/>
      <c r="L1237" s="213"/>
    </row>
    <row r="1238" spans="1:12" s="218" customFormat="1" ht="12.75">
      <c r="A1238" s="213"/>
      <c r="F1238" s="234"/>
      <c r="I1238" s="235"/>
      <c r="L1238" s="213"/>
    </row>
    <row r="1239" spans="1:12" s="218" customFormat="1" ht="12.75">
      <c r="A1239" s="213"/>
      <c r="F1239" s="234"/>
      <c r="I1239" s="235"/>
      <c r="L1239" s="213"/>
    </row>
    <row r="1240" spans="1:12" s="218" customFormat="1" ht="12.75">
      <c r="A1240" s="213"/>
      <c r="F1240" s="234"/>
      <c r="I1240" s="235"/>
      <c r="L1240" s="213"/>
    </row>
    <row r="1241" spans="1:12" s="218" customFormat="1" ht="12.75">
      <c r="A1241" s="213"/>
      <c r="F1241" s="234"/>
      <c r="I1241" s="235"/>
      <c r="L1241" s="213"/>
    </row>
    <row r="1242" spans="1:12" s="218" customFormat="1" ht="12.75">
      <c r="A1242" s="213"/>
      <c r="F1242" s="234"/>
      <c r="I1242" s="235"/>
      <c r="L1242" s="213"/>
    </row>
    <row r="1243" spans="1:12" s="218" customFormat="1" ht="12.75">
      <c r="A1243" s="213"/>
      <c r="F1243" s="234"/>
      <c r="I1243" s="235"/>
      <c r="L1243" s="213"/>
    </row>
    <row r="1244" spans="1:12" s="218" customFormat="1" ht="12.75">
      <c r="A1244" s="213"/>
      <c r="F1244" s="234"/>
      <c r="I1244" s="235"/>
      <c r="L1244" s="213"/>
    </row>
    <row r="1245" spans="1:12" s="218" customFormat="1" ht="12.75">
      <c r="A1245" s="213"/>
      <c r="F1245" s="234"/>
      <c r="I1245" s="235"/>
      <c r="L1245" s="213"/>
    </row>
    <row r="1246" spans="1:12" s="218" customFormat="1" ht="12.75">
      <c r="A1246" s="213"/>
      <c r="F1246" s="234"/>
      <c r="I1246" s="235"/>
      <c r="L1246" s="213"/>
    </row>
    <row r="1247" spans="1:12" s="218" customFormat="1" ht="12.75">
      <c r="A1247" s="213"/>
      <c r="F1247" s="234"/>
      <c r="I1247" s="235"/>
      <c r="L1247" s="213"/>
    </row>
    <row r="1248" spans="1:12" s="218" customFormat="1" ht="12.75">
      <c r="A1248" s="213"/>
      <c r="F1248" s="234"/>
      <c r="I1248" s="235"/>
      <c r="L1248" s="213"/>
    </row>
    <row r="1249" spans="1:12" s="218" customFormat="1" ht="12.75">
      <c r="A1249" s="213"/>
      <c r="F1249" s="234"/>
      <c r="I1249" s="235"/>
      <c r="L1249" s="213"/>
    </row>
    <row r="1250" spans="1:12" s="218" customFormat="1" ht="12.75">
      <c r="A1250" s="213"/>
      <c r="F1250" s="234"/>
      <c r="I1250" s="235"/>
      <c r="L1250" s="213"/>
    </row>
    <row r="1251" spans="1:12" s="218" customFormat="1" ht="12.75">
      <c r="A1251" s="213"/>
      <c r="F1251" s="234"/>
      <c r="I1251" s="235"/>
      <c r="L1251" s="213"/>
    </row>
    <row r="1252" spans="1:12" s="218" customFormat="1" ht="12.75">
      <c r="A1252" s="213"/>
      <c r="F1252" s="234"/>
      <c r="I1252" s="235"/>
      <c r="L1252" s="213"/>
    </row>
    <row r="1253" spans="1:12" s="218" customFormat="1" ht="12.75">
      <c r="A1253" s="213"/>
      <c r="F1253" s="234"/>
      <c r="I1253" s="235"/>
      <c r="L1253" s="213"/>
    </row>
    <row r="1254" spans="1:12" s="218" customFormat="1" ht="12.75">
      <c r="A1254" s="213"/>
      <c r="F1254" s="234"/>
      <c r="I1254" s="235"/>
      <c r="L1254" s="213"/>
    </row>
    <row r="1255" spans="1:12" s="218" customFormat="1" ht="12.75">
      <c r="A1255" s="213"/>
      <c r="F1255" s="234"/>
      <c r="I1255" s="235"/>
      <c r="L1255" s="213"/>
    </row>
    <row r="1256" spans="1:12" s="218" customFormat="1" ht="12.75">
      <c r="A1256" s="213"/>
      <c r="F1256" s="234"/>
      <c r="I1256" s="235"/>
      <c r="L1256" s="213"/>
    </row>
    <row r="1257" spans="1:12" s="218" customFormat="1" ht="12.75">
      <c r="A1257" s="213"/>
      <c r="F1257" s="234"/>
      <c r="I1257" s="235"/>
      <c r="L1257" s="213"/>
    </row>
    <row r="1258" spans="1:12" s="218" customFormat="1" ht="12.75">
      <c r="A1258" s="213"/>
      <c r="F1258" s="234"/>
      <c r="I1258" s="235"/>
      <c r="L1258" s="213"/>
    </row>
    <row r="1259" spans="1:12" s="218" customFormat="1" ht="12.75">
      <c r="A1259" s="213"/>
      <c r="F1259" s="234"/>
      <c r="I1259" s="235"/>
      <c r="L1259" s="213"/>
    </row>
    <row r="1260" spans="1:12" s="218" customFormat="1" ht="12.75">
      <c r="A1260" s="213"/>
      <c r="F1260" s="234"/>
      <c r="I1260" s="235"/>
      <c r="L1260" s="213"/>
    </row>
    <row r="1261" spans="1:12" s="218" customFormat="1" ht="12.75">
      <c r="A1261" s="213"/>
      <c r="F1261" s="234"/>
      <c r="I1261" s="235"/>
      <c r="L1261" s="213"/>
    </row>
    <row r="1262" spans="1:12" s="218" customFormat="1" ht="12.75">
      <c r="A1262" s="213"/>
      <c r="F1262" s="234"/>
      <c r="I1262" s="235"/>
      <c r="L1262" s="213"/>
    </row>
    <row r="1263" spans="1:12" s="218" customFormat="1" ht="12.75">
      <c r="A1263" s="213"/>
      <c r="F1263" s="234"/>
      <c r="I1263" s="235"/>
      <c r="L1263" s="213"/>
    </row>
    <row r="1264" spans="1:12" s="218" customFormat="1" ht="12.75">
      <c r="A1264" s="213"/>
      <c r="F1264" s="234"/>
      <c r="I1264" s="235"/>
      <c r="L1264" s="213"/>
    </row>
    <row r="1265" spans="1:12" s="218" customFormat="1" ht="12.75">
      <c r="A1265" s="213"/>
      <c r="F1265" s="234"/>
      <c r="I1265" s="235"/>
      <c r="L1265" s="213"/>
    </row>
    <row r="1266" spans="1:12" s="218" customFormat="1" ht="12.75">
      <c r="A1266" s="213"/>
      <c r="F1266" s="234"/>
      <c r="I1266" s="235"/>
      <c r="L1266" s="213"/>
    </row>
    <row r="1267" spans="1:12" s="218" customFormat="1" ht="12.75">
      <c r="A1267" s="213"/>
      <c r="F1267" s="234"/>
      <c r="I1267" s="235"/>
      <c r="L1267" s="213"/>
    </row>
    <row r="1268" spans="1:12" s="218" customFormat="1" ht="12.75">
      <c r="A1268" s="213"/>
      <c r="F1268" s="234"/>
      <c r="I1268" s="235"/>
      <c r="L1268" s="213"/>
    </row>
    <row r="1269" spans="1:12" s="218" customFormat="1" ht="12.75">
      <c r="A1269" s="213"/>
      <c r="F1269" s="234"/>
      <c r="I1269" s="235"/>
      <c r="L1269" s="213"/>
    </row>
    <row r="1270" spans="1:12" s="218" customFormat="1" ht="12.75">
      <c r="A1270" s="213"/>
      <c r="F1270" s="234"/>
      <c r="I1270" s="235"/>
      <c r="L1270" s="213"/>
    </row>
    <row r="1271" spans="1:12" s="218" customFormat="1" ht="12.75">
      <c r="A1271" s="213"/>
      <c r="F1271" s="234"/>
      <c r="I1271" s="235"/>
      <c r="L1271" s="213"/>
    </row>
    <row r="1272" spans="1:12" s="218" customFormat="1" ht="12.75">
      <c r="A1272" s="213"/>
      <c r="F1272" s="234"/>
      <c r="I1272" s="235"/>
      <c r="L1272" s="213"/>
    </row>
    <row r="1273" spans="1:12" s="218" customFormat="1" ht="12.75">
      <c r="A1273" s="213"/>
      <c r="F1273" s="234"/>
      <c r="I1273" s="235"/>
      <c r="L1273" s="213"/>
    </row>
    <row r="1274" spans="1:12" s="218" customFormat="1" ht="12.75">
      <c r="A1274" s="213"/>
      <c r="F1274" s="234"/>
      <c r="I1274" s="235"/>
      <c r="L1274" s="213"/>
    </row>
    <row r="1275" spans="1:12" s="218" customFormat="1" ht="12.75">
      <c r="A1275" s="213"/>
      <c r="F1275" s="234"/>
      <c r="I1275" s="235"/>
      <c r="L1275" s="213"/>
    </row>
    <row r="1276" spans="1:12" s="218" customFormat="1" ht="12.75">
      <c r="A1276" s="213"/>
      <c r="F1276" s="234"/>
      <c r="I1276" s="235"/>
      <c r="L1276" s="213"/>
    </row>
    <row r="1277" spans="1:12" s="218" customFormat="1" ht="12.75">
      <c r="A1277" s="213"/>
      <c r="F1277" s="234"/>
      <c r="I1277" s="235"/>
      <c r="L1277" s="213"/>
    </row>
    <row r="1278" spans="1:12" s="218" customFormat="1" ht="12.75">
      <c r="A1278" s="213"/>
      <c r="F1278" s="234"/>
      <c r="I1278" s="235"/>
      <c r="L1278" s="213"/>
    </row>
    <row r="1279" spans="1:12" s="218" customFormat="1" ht="12.75">
      <c r="A1279" s="213"/>
      <c r="F1279" s="234"/>
      <c r="I1279" s="235"/>
      <c r="L1279" s="213"/>
    </row>
    <row r="1280" spans="1:12" s="218" customFormat="1" ht="12.75">
      <c r="A1280" s="213"/>
      <c r="F1280" s="234"/>
      <c r="I1280" s="235"/>
      <c r="L1280" s="213"/>
    </row>
    <row r="1281" spans="1:12" s="218" customFormat="1" ht="12.75">
      <c r="A1281" s="213"/>
      <c r="F1281" s="234"/>
      <c r="I1281" s="235"/>
      <c r="L1281" s="213"/>
    </row>
    <row r="1282" spans="1:12" s="218" customFormat="1" ht="12.75">
      <c r="A1282" s="213"/>
      <c r="F1282" s="234"/>
      <c r="I1282" s="235"/>
      <c r="L1282" s="213"/>
    </row>
    <row r="1283" spans="1:12" s="218" customFormat="1" ht="12.75">
      <c r="A1283" s="213"/>
      <c r="F1283" s="234"/>
      <c r="I1283" s="235"/>
      <c r="L1283" s="213"/>
    </row>
    <row r="1284" spans="1:12" s="218" customFormat="1" ht="12.75">
      <c r="A1284" s="213"/>
      <c r="F1284" s="234"/>
      <c r="I1284" s="235"/>
      <c r="L1284" s="213"/>
    </row>
    <row r="1285" spans="1:12" s="218" customFormat="1" ht="12.75">
      <c r="A1285" s="213"/>
      <c r="F1285" s="234"/>
      <c r="I1285" s="235"/>
      <c r="L1285" s="213"/>
    </row>
    <row r="1286" spans="1:12" s="218" customFormat="1" ht="12.75">
      <c r="A1286" s="213"/>
      <c r="F1286" s="234"/>
      <c r="I1286" s="235"/>
      <c r="L1286" s="213"/>
    </row>
    <row r="1287" spans="1:12" s="218" customFormat="1" ht="12.75">
      <c r="A1287" s="213"/>
      <c r="F1287" s="234"/>
      <c r="I1287" s="235"/>
      <c r="L1287" s="213"/>
    </row>
    <row r="1288" spans="1:12" s="218" customFormat="1" ht="12.75">
      <c r="A1288" s="213"/>
      <c r="F1288" s="234"/>
      <c r="I1288" s="235"/>
      <c r="L1288" s="213"/>
    </row>
    <row r="1289" spans="1:12" s="218" customFormat="1" ht="12.75">
      <c r="A1289" s="213"/>
      <c r="F1289" s="234"/>
      <c r="I1289" s="235"/>
      <c r="L1289" s="213"/>
    </row>
    <row r="1290" spans="1:12" s="218" customFormat="1" ht="12.75">
      <c r="A1290" s="213"/>
      <c r="F1290" s="234"/>
      <c r="I1290" s="235"/>
      <c r="L1290" s="213"/>
    </row>
    <row r="1291" spans="1:12" s="218" customFormat="1" ht="12.75">
      <c r="A1291" s="213"/>
      <c r="F1291" s="234"/>
      <c r="I1291" s="235"/>
      <c r="L1291" s="213"/>
    </row>
    <row r="1292" spans="1:12" s="218" customFormat="1" ht="12.75">
      <c r="A1292" s="213"/>
      <c r="F1292" s="234"/>
      <c r="I1292" s="235"/>
      <c r="L1292" s="213"/>
    </row>
    <row r="1293" spans="1:12" s="218" customFormat="1" ht="12.75">
      <c r="A1293" s="213"/>
      <c r="F1293" s="234"/>
      <c r="I1293" s="235"/>
      <c r="L1293" s="213"/>
    </row>
    <row r="1294" spans="1:12" s="218" customFormat="1" ht="12.75">
      <c r="A1294" s="213"/>
      <c r="F1294" s="234"/>
      <c r="I1294" s="235"/>
      <c r="L1294" s="213"/>
    </row>
    <row r="1295" spans="1:12" s="218" customFormat="1" ht="12.75">
      <c r="A1295" s="213"/>
      <c r="F1295" s="234"/>
      <c r="I1295" s="235"/>
      <c r="L1295" s="213"/>
    </row>
    <row r="1296" spans="1:12" s="218" customFormat="1" ht="12.75">
      <c r="A1296" s="213"/>
      <c r="F1296" s="234"/>
      <c r="I1296" s="235"/>
      <c r="L1296" s="213"/>
    </row>
    <row r="1297" spans="1:12" s="218" customFormat="1" ht="12.75">
      <c r="A1297" s="213"/>
      <c r="F1297" s="234"/>
      <c r="I1297" s="235"/>
      <c r="L1297" s="213"/>
    </row>
    <row r="1298" spans="1:12" s="218" customFormat="1" ht="12.75">
      <c r="A1298" s="213"/>
      <c r="F1298" s="234"/>
      <c r="I1298" s="235"/>
      <c r="L1298" s="213"/>
    </row>
    <row r="1299" spans="1:12" s="218" customFormat="1" ht="12.75">
      <c r="A1299" s="213"/>
      <c r="F1299" s="234"/>
      <c r="I1299" s="235"/>
      <c r="L1299" s="213"/>
    </row>
    <row r="1300" spans="1:12" s="218" customFormat="1" ht="12.75">
      <c r="A1300" s="213"/>
      <c r="F1300" s="234"/>
      <c r="I1300" s="235"/>
      <c r="L1300" s="213"/>
    </row>
    <row r="1301" spans="1:12" s="218" customFormat="1" ht="12.75">
      <c r="A1301" s="213"/>
      <c r="F1301" s="234"/>
      <c r="I1301" s="235"/>
      <c r="L1301" s="213"/>
    </row>
    <row r="1302" spans="1:12" s="218" customFormat="1" ht="12.75">
      <c r="A1302" s="213"/>
      <c r="F1302" s="234"/>
      <c r="I1302" s="235"/>
      <c r="L1302" s="213"/>
    </row>
    <row r="1303" spans="1:12" s="218" customFormat="1" ht="12.75">
      <c r="A1303" s="213"/>
      <c r="F1303" s="234"/>
      <c r="I1303" s="235"/>
      <c r="L1303" s="213"/>
    </row>
    <row r="1304" spans="1:12" s="218" customFormat="1" ht="12.75">
      <c r="A1304" s="213"/>
      <c r="F1304" s="234"/>
      <c r="I1304" s="235"/>
      <c r="L1304" s="213"/>
    </row>
    <row r="1305" spans="1:12" s="218" customFormat="1" ht="12.75">
      <c r="A1305" s="213"/>
      <c r="F1305" s="234"/>
      <c r="I1305" s="235"/>
      <c r="L1305" s="213"/>
    </row>
    <row r="1306" spans="1:12" s="218" customFormat="1" ht="12.75">
      <c r="A1306" s="213"/>
      <c r="F1306" s="234"/>
      <c r="I1306" s="235"/>
      <c r="L1306" s="213"/>
    </row>
    <row r="1307" spans="1:12" s="218" customFormat="1" ht="12.75">
      <c r="A1307" s="213"/>
      <c r="F1307" s="234"/>
      <c r="I1307" s="235"/>
      <c r="L1307" s="213"/>
    </row>
    <row r="1308" spans="1:12" s="218" customFormat="1" ht="12.75">
      <c r="A1308" s="213"/>
      <c r="F1308" s="234"/>
      <c r="I1308" s="235"/>
      <c r="L1308" s="213"/>
    </row>
    <row r="1309" spans="1:12" s="218" customFormat="1" ht="12.75">
      <c r="A1309" s="213"/>
      <c r="F1309" s="234"/>
      <c r="I1309" s="235"/>
      <c r="L1309" s="213"/>
    </row>
    <row r="1310" spans="1:12" s="218" customFormat="1" ht="12.75">
      <c r="A1310" s="213"/>
      <c r="F1310" s="234"/>
      <c r="I1310" s="235"/>
      <c r="L1310" s="213"/>
    </row>
    <row r="1311" spans="1:12" s="218" customFormat="1" ht="12.75">
      <c r="A1311" s="213"/>
      <c r="F1311" s="234"/>
      <c r="I1311" s="235"/>
      <c r="L1311" s="213"/>
    </row>
    <row r="1312" spans="1:12" s="218" customFormat="1" ht="12.75">
      <c r="A1312" s="213"/>
      <c r="F1312" s="234"/>
      <c r="I1312" s="235"/>
      <c r="L1312" s="213"/>
    </row>
    <row r="1313" spans="1:12" s="218" customFormat="1" ht="12.75">
      <c r="A1313" s="213"/>
      <c r="F1313" s="234"/>
      <c r="I1313" s="235"/>
      <c r="L1313" s="213"/>
    </row>
    <row r="1314" spans="1:12" s="218" customFormat="1" ht="12.75">
      <c r="A1314" s="213"/>
      <c r="F1314" s="234"/>
      <c r="I1314" s="235"/>
      <c r="L1314" s="213"/>
    </row>
    <row r="1315" spans="1:12" s="218" customFormat="1" ht="12.75">
      <c r="A1315" s="213"/>
      <c r="F1315" s="234"/>
      <c r="I1315" s="235"/>
      <c r="L1315" s="213"/>
    </row>
    <row r="1316" spans="1:12" s="218" customFormat="1" ht="12.75">
      <c r="A1316" s="213"/>
      <c r="F1316" s="234"/>
      <c r="I1316" s="235"/>
      <c r="L1316" s="213"/>
    </row>
    <row r="1317" spans="1:12" s="218" customFormat="1" ht="12.75">
      <c r="A1317" s="213"/>
      <c r="F1317" s="234"/>
      <c r="I1317" s="235"/>
      <c r="L1317" s="213"/>
    </row>
    <row r="1318" spans="1:12" s="218" customFormat="1" ht="12.75">
      <c r="A1318" s="213"/>
      <c r="F1318" s="234"/>
      <c r="I1318" s="235"/>
      <c r="L1318" s="213"/>
    </row>
    <row r="1319" spans="1:12" s="218" customFormat="1" ht="12.75">
      <c r="A1319" s="213"/>
      <c r="F1319" s="234"/>
      <c r="I1319" s="235"/>
      <c r="L1319" s="213"/>
    </row>
    <row r="1320" spans="1:12" s="218" customFormat="1" ht="12.75">
      <c r="A1320" s="213"/>
      <c r="F1320" s="234"/>
      <c r="I1320" s="235"/>
      <c r="L1320" s="213"/>
    </row>
    <row r="1321" spans="1:12" s="218" customFormat="1" ht="12.75">
      <c r="A1321" s="213"/>
      <c r="F1321" s="234"/>
      <c r="I1321" s="235"/>
      <c r="L1321" s="213"/>
    </row>
    <row r="1322" spans="1:12" s="218" customFormat="1" ht="12.75">
      <c r="A1322" s="213"/>
      <c r="F1322" s="234"/>
      <c r="I1322" s="235"/>
      <c r="L1322" s="213"/>
    </row>
    <row r="1323" spans="1:12" s="218" customFormat="1" ht="12.75">
      <c r="A1323" s="213"/>
      <c r="F1323" s="234"/>
      <c r="I1323" s="235"/>
      <c r="L1323" s="213"/>
    </row>
    <row r="1324" spans="1:12" s="218" customFormat="1" ht="12.75">
      <c r="A1324" s="213"/>
      <c r="F1324" s="234"/>
      <c r="I1324" s="235"/>
      <c r="L1324" s="213"/>
    </row>
    <row r="1325" spans="1:12" s="218" customFormat="1" ht="12.75">
      <c r="A1325" s="213"/>
      <c r="F1325" s="234"/>
      <c r="I1325" s="235"/>
      <c r="L1325" s="213"/>
    </row>
    <row r="1326" spans="1:12" s="218" customFormat="1" ht="12.75">
      <c r="A1326" s="213"/>
      <c r="F1326" s="234"/>
      <c r="I1326" s="235"/>
      <c r="L1326" s="213"/>
    </row>
    <row r="1327" spans="1:12" s="218" customFormat="1" ht="12.75">
      <c r="A1327" s="213"/>
      <c r="F1327" s="234"/>
      <c r="I1327" s="235"/>
      <c r="L1327" s="213"/>
    </row>
    <row r="1328" spans="1:12" s="218" customFormat="1" ht="12.75">
      <c r="A1328" s="213"/>
      <c r="F1328" s="234"/>
      <c r="I1328" s="235"/>
      <c r="L1328" s="213"/>
    </row>
    <row r="1329" spans="1:12" s="218" customFormat="1" ht="12.75">
      <c r="A1329" s="213"/>
      <c r="F1329" s="234"/>
      <c r="I1329" s="235"/>
      <c r="L1329" s="213"/>
    </row>
    <row r="1330" spans="1:12" s="218" customFormat="1" ht="12.75">
      <c r="A1330" s="213"/>
      <c r="F1330" s="234"/>
      <c r="I1330" s="235"/>
      <c r="L1330" s="213"/>
    </row>
    <row r="1331" spans="1:12" s="218" customFormat="1" ht="12.75">
      <c r="A1331" s="213"/>
      <c r="F1331" s="234"/>
      <c r="I1331" s="235"/>
      <c r="L1331" s="213"/>
    </row>
    <row r="1332" spans="1:12" s="218" customFormat="1" ht="12.75">
      <c r="A1332" s="213"/>
      <c r="F1332" s="234"/>
      <c r="I1332" s="235"/>
      <c r="L1332" s="213"/>
    </row>
    <row r="1333" spans="1:12" s="218" customFormat="1" ht="12.75">
      <c r="A1333" s="213"/>
      <c r="F1333" s="234"/>
      <c r="I1333" s="235"/>
      <c r="L1333" s="213"/>
    </row>
    <row r="1334" spans="1:12" s="218" customFormat="1" ht="12.75">
      <c r="A1334" s="213"/>
      <c r="F1334" s="234"/>
      <c r="I1334" s="235"/>
      <c r="L1334" s="213"/>
    </row>
    <row r="1335" spans="1:12" s="218" customFormat="1" ht="12.75">
      <c r="A1335" s="213"/>
      <c r="F1335" s="234"/>
      <c r="I1335" s="235"/>
      <c r="L1335" s="213"/>
    </row>
    <row r="1336" spans="1:12" s="218" customFormat="1" ht="12.75">
      <c r="A1336" s="213"/>
      <c r="F1336" s="234"/>
      <c r="I1336" s="235"/>
      <c r="L1336" s="213"/>
    </row>
    <row r="1337" spans="1:12" s="218" customFormat="1" ht="12.75">
      <c r="A1337" s="213"/>
      <c r="F1337" s="234"/>
      <c r="I1337" s="235"/>
      <c r="L1337" s="213"/>
    </row>
    <row r="1338" spans="1:12" s="218" customFormat="1" ht="12.75">
      <c r="A1338" s="213"/>
      <c r="F1338" s="234"/>
      <c r="I1338" s="235"/>
      <c r="L1338" s="213"/>
    </row>
    <row r="1339" spans="1:12" s="218" customFormat="1" ht="12.75">
      <c r="A1339" s="213"/>
      <c r="F1339" s="234"/>
      <c r="I1339" s="235"/>
      <c r="L1339" s="213"/>
    </row>
    <row r="1340" spans="1:12" s="218" customFormat="1" ht="12.75">
      <c r="A1340" s="213"/>
      <c r="F1340" s="234"/>
      <c r="I1340" s="235"/>
      <c r="L1340" s="213"/>
    </row>
    <row r="1341" spans="1:12" s="218" customFormat="1" ht="12.75">
      <c r="A1341" s="213"/>
      <c r="F1341" s="234"/>
      <c r="I1341" s="235"/>
      <c r="L1341" s="213"/>
    </row>
    <row r="1342" spans="1:12" s="218" customFormat="1" ht="12.75">
      <c r="A1342" s="213"/>
      <c r="F1342" s="234"/>
      <c r="I1342" s="235"/>
      <c r="L1342" s="213"/>
    </row>
    <row r="1343" spans="1:12" s="218" customFormat="1" ht="12.75">
      <c r="A1343" s="213"/>
      <c r="F1343" s="234"/>
      <c r="I1343" s="235"/>
      <c r="L1343" s="213"/>
    </row>
    <row r="1344" spans="1:12" s="218" customFormat="1" ht="12.75">
      <c r="A1344" s="213"/>
      <c r="F1344" s="234"/>
      <c r="I1344" s="235"/>
      <c r="L1344" s="213"/>
    </row>
    <row r="1345" spans="1:12" s="218" customFormat="1" ht="12.75">
      <c r="A1345" s="213"/>
      <c r="F1345" s="234"/>
      <c r="I1345" s="235"/>
      <c r="L1345" s="213"/>
    </row>
    <row r="1346" spans="1:12" s="218" customFormat="1" ht="12.75">
      <c r="A1346" s="213"/>
      <c r="F1346" s="234"/>
      <c r="I1346" s="235"/>
      <c r="L1346" s="213"/>
    </row>
    <row r="1347" spans="1:12" s="218" customFormat="1" ht="12.75">
      <c r="A1347" s="213"/>
      <c r="F1347" s="234"/>
      <c r="I1347" s="235"/>
      <c r="L1347" s="213"/>
    </row>
    <row r="1348" spans="1:12" s="218" customFormat="1" ht="12.75">
      <c r="A1348" s="213"/>
      <c r="F1348" s="234"/>
      <c r="I1348" s="235"/>
      <c r="L1348" s="213"/>
    </row>
    <row r="1349" spans="1:12" s="218" customFormat="1" ht="12.75">
      <c r="A1349" s="213"/>
      <c r="F1349" s="234"/>
      <c r="I1349" s="235"/>
      <c r="L1349" s="213"/>
    </row>
    <row r="1350" spans="1:12" s="218" customFormat="1" ht="12.75">
      <c r="A1350" s="213"/>
      <c r="F1350" s="234"/>
      <c r="I1350" s="235"/>
      <c r="L1350" s="213"/>
    </row>
    <row r="1351" spans="1:12" s="218" customFormat="1" ht="12.75">
      <c r="A1351" s="213"/>
      <c r="F1351" s="234"/>
      <c r="I1351" s="235"/>
      <c r="L1351" s="213"/>
    </row>
    <row r="1352" spans="1:12" s="218" customFormat="1" ht="12.75">
      <c r="A1352" s="213"/>
      <c r="F1352" s="234"/>
      <c r="I1352" s="235"/>
      <c r="L1352" s="213"/>
    </row>
    <row r="1353" spans="1:12" s="218" customFormat="1" ht="12.75">
      <c r="A1353" s="213"/>
      <c r="F1353" s="234"/>
      <c r="I1353" s="235"/>
      <c r="L1353" s="213"/>
    </row>
    <row r="1354" spans="1:12" s="218" customFormat="1" ht="12.75">
      <c r="A1354" s="213"/>
      <c r="F1354" s="234"/>
      <c r="I1354" s="235"/>
      <c r="L1354" s="213"/>
    </row>
    <row r="1355" spans="1:12" s="218" customFormat="1" ht="12.75">
      <c r="A1355" s="213"/>
      <c r="F1355" s="234"/>
      <c r="I1355" s="235"/>
      <c r="L1355" s="213"/>
    </row>
    <row r="1356" spans="1:12" s="218" customFormat="1" ht="12.75">
      <c r="A1356" s="213"/>
      <c r="F1356" s="234"/>
      <c r="I1356" s="235"/>
      <c r="L1356" s="213"/>
    </row>
    <row r="1357" spans="1:12" s="218" customFormat="1" ht="12.75">
      <c r="A1357" s="213"/>
      <c r="F1357" s="234"/>
      <c r="I1357" s="235"/>
      <c r="L1357" s="213"/>
    </row>
    <row r="1358" spans="1:12" s="218" customFormat="1" ht="12.75">
      <c r="A1358" s="213"/>
      <c r="F1358" s="234"/>
      <c r="I1358" s="235"/>
      <c r="L1358" s="213"/>
    </row>
    <row r="1359" spans="1:12" s="218" customFormat="1" ht="12.75">
      <c r="A1359" s="213"/>
      <c r="F1359" s="234"/>
      <c r="I1359" s="235"/>
      <c r="L1359" s="213"/>
    </row>
    <row r="1360" spans="1:12" s="218" customFormat="1" ht="12.75">
      <c r="A1360" s="213"/>
      <c r="F1360" s="234"/>
      <c r="I1360" s="235"/>
      <c r="L1360" s="213"/>
    </row>
    <row r="1361" spans="1:12" s="218" customFormat="1" ht="12.75">
      <c r="A1361" s="213"/>
      <c r="F1361" s="234"/>
      <c r="I1361" s="235"/>
      <c r="L1361" s="213"/>
    </row>
    <row r="1362" spans="1:12" s="218" customFormat="1" ht="12.75">
      <c r="A1362" s="213"/>
      <c r="F1362" s="234"/>
      <c r="I1362" s="235"/>
      <c r="L1362" s="213"/>
    </row>
    <row r="1363" spans="1:12" s="218" customFormat="1" ht="12.75">
      <c r="A1363" s="213"/>
      <c r="F1363" s="234"/>
      <c r="I1363" s="235"/>
      <c r="L1363" s="213"/>
    </row>
    <row r="1364" spans="1:12" s="218" customFormat="1" ht="12.75">
      <c r="A1364" s="213"/>
      <c r="F1364" s="234"/>
      <c r="I1364" s="235"/>
      <c r="L1364" s="213"/>
    </row>
    <row r="1365" spans="1:12" s="218" customFormat="1" ht="12.75">
      <c r="A1365" s="213"/>
      <c r="F1365" s="234"/>
      <c r="I1365" s="235"/>
      <c r="L1365" s="213"/>
    </row>
    <row r="1366" spans="1:12" s="218" customFormat="1" ht="12.75">
      <c r="A1366" s="213"/>
      <c r="F1366" s="234"/>
      <c r="I1366" s="235"/>
      <c r="L1366" s="213"/>
    </row>
    <row r="1367" spans="1:12" s="218" customFormat="1" ht="12.75">
      <c r="A1367" s="213"/>
      <c r="F1367" s="234"/>
      <c r="I1367" s="235"/>
      <c r="L1367" s="213"/>
    </row>
    <row r="1368" spans="1:12" s="218" customFormat="1" ht="12.75">
      <c r="A1368" s="213"/>
      <c r="F1368" s="234"/>
      <c r="I1368" s="235"/>
      <c r="L1368" s="213"/>
    </row>
    <row r="1369" spans="1:12" s="218" customFormat="1" ht="12.75">
      <c r="A1369" s="213"/>
      <c r="F1369" s="234"/>
      <c r="I1369" s="235"/>
      <c r="L1369" s="213"/>
    </row>
    <row r="1370" spans="1:12" s="218" customFormat="1" ht="12.75">
      <c r="A1370" s="213"/>
      <c r="F1370" s="234"/>
      <c r="I1370" s="235"/>
      <c r="L1370" s="213"/>
    </row>
    <row r="1371" spans="1:12" s="218" customFormat="1" ht="12.75">
      <c r="A1371" s="213"/>
      <c r="F1371" s="234"/>
      <c r="I1371" s="235"/>
      <c r="L1371" s="213"/>
    </row>
    <row r="1372" spans="1:12" s="218" customFormat="1" ht="12.75">
      <c r="A1372" s="213"/>
      <c r="F1372" s="234"/>
      <c r="I1372" s="235"/>
      <c r="L1372" s="213"/>
    </row>
    <row r="1373" spans="1:12" s="218" customFormat="1" ht="12.75">
      <c r="A1373" s="213"/>
      <c r="F1373" s="234"/>
      <c r="I1373" s="235"/>
      <c r="L1373" s="213"/>
    </row>
    <row r="1374" spans="1:12" s="218" customFormat="1" ht="12.75">
      <c r="A1374" s="213"/>
      <c r="F1374" s="234"/>
      <c r="I1374" s="235"/>
      <c r="L1374" s="213"/>
    </row>
    <row r="1375" spans="1:12" s="218" customFormat="1" ht="12.75">
      <c r="A1375" s="213"/>
      <c r="F1375" s="234"/>
      <c r="I1375" s="235"/>
      <c r="L1375" s="213"/>
    </row>
    <row r="1376" spans="1:12" s="218" customFormat="1" ht="12.75">
      <c r="A1376" s="213"/>
      <c r="F1376" s="234"/>
      <c r="I1376" s="235"/>
      <c r="L1376" s="213"/>
    </row>
    <row r="1377" spans="1:12" s="218" customFormat="1" ht="12.75">
      <c r="A1377" s="213"/>
      <c r="F1377" s="234"/>
      <c r="I1377" s="235"/>
      <c r="L1377" s="213"/>
    </row>
    <row r="1378" spans="1:12" s="218" customFormat="1" ht="12.75">
      <c r="A1378" s="213"/>
      <c r="F1378" s="234"/>
      <c r="I1378" s="235"/>
      <c r="L1378" s="213"/>
    </row>
    <row r="1379" spans="1:12" s="218" customFormat="1" ht="12.75">
      <c r="A1379" s="213"/>
      <c r="F1379" s="234"/>
      <c r="I1379" s="235"/>
      <c r="L1379" s="213"/>
    </row>
    <row r="1380" spans="1:12" s="218" customFormat="1" ht="12.75">
      <c r="A1380" s="213"/>
      <c r="F1380" s="234"/>
      <c r="I1380" s="235"/>
      <c r="L1380" s="213"/>
    </row>
    <row r="1381" spans="1:12" s="218" customFormat="1" ht="12.75">
      <c r="A1381" s="213"/>
      <c r="F1381" s="234"/>
      <c r="I1381" s="235"/>
      <c r="L1381" s="213"/>
    </row>
    <row r="1382" spans="1:12" s="218" customFormat="1" ht="12.75">
      <c r="A1382" s="213"/>
      <c r="F1382" s="234"/>
      <c r="I1382" s="235"/>
      <c r="L1382" s="213"/>
    </row>
    <row r="1383" spans="1:12" s="218" customFormat="1" ht="12.75">
      <c r="A1383" s="213"/>
      <c r="F1383" s="234"/>
      <c r="I1383" s="235"/>
      <c r="L1383" s="213"/>
    </row>
    <row r="1384" spans="1:12" s="218" customFormat="1" ht="12.75">
      <c r="A1384" s="213"/>
      <c r="F1384" s="234"/>
      <c r="I1384" s="235"/>
      <c r="L1384" s="213"/>
    </row>
    <row r="1385" spans="1:12" s="218" customFormat="1" ht="12.75">
      <c r="A1385" s="213"/>
      <c r="F1385" s="234"/>
      <c r="I1385" s="235"/>
      <c r="L1385" s="213"/>
    </row>
    <row r="1386" spans="1:12" s="218" customFormat="1" ht="12.75">
      <c r="A1386" s="213"/>
      <c r="F1386" s="234"/>
      <c r="I1386" s="235"/>
      <c r="L1386" s="213"/>
    </row>
    <row r="1387" spans="1:12" s="218" customFormat="1" ht="12.75">
      <c r="A1387" s="213"/>
      <c r="F1387" s="234"/>
      <c r="I1387" s="235"/>
      <c r="L1387" s="213"/>
    </row>
    <row r="1388" spans="1:12" s="218" customFormat="1" ht="12.75">
      <c r="A1388" s="213"/>
      <c r="F1388" s="234"/>
      <c r="I1388" s="235"/>
      <c r="L1388" s="213"/>
    </row>
    <row r="1389" spans="1:12" s="218" customFormat="1" ht="12.75">
      <c r="A1389" s="213"/>
      <c r="F1389" s="234"/>
      <c r="I1389" s="235"/>
      <c r="L1389" s="213"/>
    </row>
    <row r="1390" spans="1:12" s="218" customFormat="1" ht="12.75">
      <c r="A1390" s="213"/>
      <c r="F1390" s="234"/>
      <c r="I1390" s="235"/>
      <c r="L1390" s="213"/>
    </row>
    <row r="1391" spans="1:12" s="218" customFormat="1" ht="12.75">
      <c r="A1391" s="213"/>
      <c r="F1391" s="234"/>
      <c r="I1391" s="235"/>
      <c r="L1391" s="213"/>
    </row>
    <row r="1392" spans="1:12" s="218" customFormat="1" ht="12.75">
      <c r="A1392" s="213"/>
      <c r="F1392" s="234"/>
      <c r="I1392" s="235"/>
      <c r="L1392" s="213"/>
    </row>
    <row r="1393" spans="1:12" s="218" customFormat="1" ht="12.75">
      <c r="A1393" s="213"/>
      <c r="F1393" s="234"/>
      <c r="I1393" s="235"/>
      <c r="L1393" s="213"/>
    </row>
    <row r="1394" spans="1:12" s="218" customFormat="1" ht="12.75">
      <c r="A1394" s="213"/>
      <c r="F1394" s="234"/>
      <c r="I1394" s="235"/>
      <c r="L1394" s="213"/>
    </row>
    <row r="1395" spans="1:12" s="218" customFormat="1" ht="12.75">
      <c r="A1395" s="213"/>
      <c r="F1395" s="234"/>
      <c r="I1395" s="235"/>
      <c r="L1395" s="213"/>
    </row>
    <row r="1396" spans="1:12" s="218" customFormat="1" ht="12.75">
      <c r="A1396" s="213"/>
      <c r="F1396" s="234"/>
      <c r="I1396" s="235"/>
      <c r="L1396" s="213"/>
    </row>
    <row r="1397" spans="1:12" s="218" customFormat="1" ht="12.75">
      <c r="A1397" s="213"/>
      <c r="F1397" s="234"/>
      <c r="I1397" s="235"/>
      <c r="L1397" s="213"/>
    </row>
    <row r="1398" spans="1:12" s="218" customFormat="1" ht="12.75">
      <c r="A1398" s="213"/>
      <c r="F1398" s="234"/>
      <c r="I1398" s="235"/>
      <c r="L1398" s="213"/>
    </row>
    <row r="1399" spans="1:12" s="218" customFormat="1" ht="12.75">
      <c r="A1399" s="213"/>
      <c r="F1399" s="234"/>
      <c r="I1399" s="235"/>
      <c r="L1399" s="213"/>
    </row>
    <row r="1400" spans="1:12" s="218" customFormat="1" ht="12.75">
      <c r="A1400" s="213"/>
      <c r="F1400" s="234"/>
      <c r="I1400" s="235"/>
      <c r="L1400" s="213"/>
    </row>
    <row r="1401" spans="1:12" s="218" customFormat="1" ht="12.75">
      <c r="A1401" s="213"/>
      <c r="F1401" s="234"/>
      <c r="I1401" s="235"/>
      <c r="L1401" s="213"/>
    </row>
    <row r="1402" spans="1:12" s="218" customFormat="1" ht="12.75">
      <c r="A1402" s="213"/>
      <c r="F1402" s="234"/>
      <c r="I1402" s="235"/>
      <c r="L1402" s="213"/>
    </row>
    <row r="1403" spans="1:12" s="218" customFormat="1" ht="12.75">
      <c r="A1403" s="213"/>
      <c r="F1403" s="234"/>
      <c r="I1403" s="235"/>
      <c r="L1403" s="213"/>
    </row>
    <row r="1404" spans="1:12" s="218" customFormat="1" ht="12.75">
      <c r="A1404" s="213"/>
      <c r="F1404" s="234"/>
      <c r="I1404" s="235"/>
      <c r="L1404" s="213"/>
    </row>
    <row r="1405" spans="1:12" s="218" customFormat="1" ht="12.75">
      <c r="A1405" s="213"/>
      <c r="F1405" s="234"/>
      <c r="I1405" s="235"/>
      <c r="L1405" s="213"/>
    </row>
    <row r="1406" spans="1:12" s="218" customFormat="1" ht="12.75">
      <c r="A1406" s="213"/>
      <c r="F1406" s="234"/>
      <c r="I1406" s="235"/>
      <c r="L1406" s="213"/>
    </row>
    <row r="1407" spans="1:12" s="218" customFormat="1" ht="12.75">
      <c r="A1407" s="213"/>
      <c r="F1407" s="234"/>
      <c r="I1407" s="235"/>
      <c r="L1407" s="213"/>
    </row>
    <row r="1408" spans="1:12" s="218" customFormat="1" ht="12.75">
      <c r="A1408" s="213"/>
      <c r="F1408" s="234"/>
      <c r="I1408" s="235"/>
      <c r="L1408" s="213"/>
    </row>
    <row r="1409" spans="1:12" s="218" customFormat="1" ht="12.75">
      <c r="A1409" s="213"/>
      <c r="F1409" s="234"/>
      <c r="I1409" s="235"/>
      <c r="L1409" s="213"/>
    </row>
    <row r="1410" spans="1:12" s="218" customFormat="1" ht="12.75">
      <c r="A1410" s="213"/>
      <c r="F1410" s="234"/>
      <c r="I1410" s="235"/>
      <c r="L1410" s="213"/>
    </row>
    <row r="1411" spans="1:12" s="218" customFormat="1" ht="12.75">
      <c r="A1411" s="213"/>
      <c r="F1411" s="234"/>
      <c r="I1411" s="235"/>
      <c r="L1411" s="213"/>
    </row>
    <row r="1412" spans="1:12" s="218" customFormat="1" ht="12.75">
      <c r="A1412" s="213"/>
      <c r="F1412" s="234"/>
      <c r="I1412" s="235"/>
      <c r="L1412" s="213"/>
    </row>
    <row r="1413" spans="1:12" s="218" customFormat="1" ht="12.75">
      <c r="A1413" s="213"/>
      <c r="F1413" s="234"/>
      <c r="I1413" s="235"/>
      <c r="L1413" s="213"/>
    </row>
    <row r="1414" spans="1:12" s="218" customFormat="1" ht="12.75">
      <c r="A1414" s="213"/>
      <c r="F1414" s="234"/>
      <c r="I1414" s="235"/>
      <c r="L1414" s="213"/>
    </row>
    <row r="1415" spans="1:12" s="218" customFormat="1" ht="12.75">
      <c r="A1415" s="213"/>
      <c r="F1415" s="234"/>
      <c r="I1415" s="235"/>
      <c r="L1415" s="213"/>
    </row>
    <row r="1416" spans="1:12" s="218" customFormat="1" ht="12.75">
      <c r="A1416" s="213"/>
      <c r="F1416" s="234"/>
      <c r="I1416" s="235"/>
      <c r="L1416" s="213"/>
    </row>
    <row r="1417" spans="1:12" s="218" customFormat="1" ht="12.75">
      <c r="A1417" s="213"/>
      <c r="F1417" s="234"/>
      <c r="I1417" s="235"/>
      <c r="L1417" s="213"/>
    </row>
    <row r="1418" spans="1:12" s="218" customFormat="1" ht="12.75">
      <c r="A1418" s="213"/>
      <c r="F1418" s="234"/>
      <c r="I1418" s="235"/>
      <c r="L1418" s="213"/>
    </row>
    <row r="1419" spans="1:12" s="218" customFormat="1" ht="12.75">
      <c r="A1419" s="213"/>
      <c r="F1419" s="234"/>
      <c r="I1419" s="235"/>
      <c r="L1419" s="213"/>
    </row>
    <row r="1420" spans="1:12" s="218" customFormat="1" ht="12.75">
      <c r="A1420" s="213"/>
      <c r="F1420" s="234"/>
      <c r="I1420" s="235"/>
      <c r="L1420" s="213"/>
    </row>
    <row r="1421" spans="1:12" s="218" customFormat="1" ht="12.75">
      <c r="A1421" s="213"/>
      <c r="F1421" s="234"/>
      <c r="I1421" s="235"/>
      <c r="L1421" s="213"/>
    </row>
    <row r="1422" spans="1:12" s="218" customFormat="1" ht="12.75">
      <c r="A1422" s="213"/>
      <c r="F1422" s="234"/>
      <c r="I1422" s="235"/>
      <c r="L1422" s="213"/>
    </row>
    <row r="1423" spans="1:12" s="218" customFormat="1" ht="12.75">
      <c r="A1423" s="213"/>
      <c r="F1423" s="234"/>
      <c r="I1423" s="235"/>
      <c r="L1423" s="213"/>
    </row>
    <row r="1424" spans="1:12" s="218" customFormat="1" ht="12.75">
      <c r="A1424" s="213"/>
      <c r="F1424" s="234"/>
      <c r="I1424" s="235"/>
      <c r="L1424" s="213"/>
    </row>
    <row r="1425" spans="1:12" s="218" customFormat="1" ht="12.75">
      <c r="A1425" s="213"/>
      <c r="F1425" s="234"/>
      <c r="I1425" s="235"/>
      <c r="L1425" s="213"/>
    </row>
    <row r="1426" spans="1:12" s="218" customFormat="1" ht="12.75">
      <c r="A1426" s="213"/>
      <c r="F1426" s="234"/>
      <c r="I1426" s="235"/>
      <c r="L1426" s="213"/>
    </row>
    <row r="1427" spans="1:12" s="218" customFormat="1" ht="12.75">
      <c r="A1427" s="213"/>
      <c r="F1427" s="234"/>
      <c r="I1427" s="235"/>
      <c r="L1427" s="213"/>
    </row>
    <row r="1428" spans="1:12" s="218" customFormat="1" ht="12.75">
      <c r="A1428" s="213"/>
      <c r="F1428" s="234"/>
      <c r="I1428" s="235"/>
      <c r="L1428" s="213"/>
    </row>
    <row r="1429" spans="1:12" s="218" customFormat="1" ht="12.75">
      <c r="A1429" s="213"/>
      <c r="F1429" s="234"/>
      <c r="I1429" s="235"/>
      <c r="L1429" s="213"/>
    </row>
    <row r="1430" spans="1:12" s="218" customFormat="1" ht="12.75">
      <c r="A1430" s="213"/>
      <c r="F1430" s="234"/>
      <c r="I1430" s="235"/>
      <c r="L1430" s="213"/>
    </row>
    <row r="1431" spans="1:12" s="218" customFormat="1" ht="12.75">
      <c r="A1431" s="213"/>
      <c r="F1431" s="234"/>
      <c r="I1431" s="235"/>
      <c r="L1431" s="213"/>
    </row>
    <row r="1432" spans="1:12" s="218" customFormat="1" ht="12.75">
      <c r="A1432" s="213"/>
      <c r="F1432" s="234"/>
      <c r="I1432" s="235"/>
      <c r="L1432" s="213"/>
    </row>
    <row r="1433" spans="1:12" s="218" customFormat="1" ht="12.75">
      <c r="A1433" s="213"/>
      <c r="F1433" s="234"/>
      <c r="I1433" s="235"/>
      <c r="L1433" s="213"/>
    </row>
    <row r="1434" spans="1:12" s="218" customFormat="1" ht="12.75">
      <c r="A1434" s="213"/>
      <c r="F1434" s="234"/>
      <c r="I1434" s="235"/>
      <c r="L1434" s="213"/>
    </row>
    <row r="1435" spans="1:12" s="218" customFormat="1" ht="12.75">
      <c r="A1435" s="213"/>
      <c r="F1435" s="234"/>
      <c r="I1435" s="235"/>
      <c r="L1435" s="213"/>
    </row>
    <row r="1436" spans="1:12" s="218" customFormat="1" ht="12.75">
      <c r="A1436" s="213"/>
      <c r="F1436" s="234"/>
      <c r="I1436" s="235"/>
      <c r="L1436" s="213"/>
    </row>
    <row r="1437" spans="1:12" s="218" customFormat="1" ht="12.75">
      <c r="A1437" s="213"/>
      <c r="F1437" s="234"/>
      <c r="I1437" s="235"/>
      <c r="L1437" s="213"/>
    </row>
    <row r="1438" spans="1:12" s="218" customFormat="1" ht="12.75">
      <c r="A1438" s="213"/>
      <c r="F1438" s="234"/>
      <c r="I1438" s="235"/>
      <c r="L1438" s="213"/>
    </row>
    <row r="1439" spans="1:12" s="218" customFormat="1" ht="12.75">
      <c r="A1439" s="213"/>
      <c r="F1439" s="234"/>
      <c r="I1439" s="235"/>
      <c r="L1439" s="213"/>
    </row>
    <row r="1440" spans="1:12" s="218" customFormat="1" ht="12.75">
      <c r="A1440" s="213"/>
      <c r="F1440" s="234"/>
      <c r="I1440" s="235"/>
      <c r="L1440" s="213"/>
    </row>
    <row r="1441" spans="1:12" s="218" customFormat="1" ht="12.75">
      <c r="A1441" s="213"/>
      <c r="F1441" s="234"/>
      <c r="I1441" s="235"/>
      <c r="L1441" s="213"/>
    </row>
    <row r="1442" spans="1:12" s="218" customFormat="1" ht="12.75">
      <c r="A1442" s="213"/>
      <c r="F1442" s="234"/>
      <c r="I1442" s="235"/>
      <c r="L1442" s="213"/>
    </row>
    <row r="1443" spans="1:12" s="218" customFormat="1" ht="12.75">
      <c r="A1443" s="213"/>
      <c r="F1443" s="234"/>
      <c r="I1443" s="235"/>
      <c r="L1443" s="213"/>
    </row>
    <row r="1444" spans="1:12" s="218" customFormat="1" ht="12.75">
      <c r="A1444" s="213"/>
      <c r="F1444" s="234"/>
      <c r="I1444" s="235"/>
      <c r="L1444" s="213"/>
    </row>
    <row r="1445" spans="1:12" s="218" customFormat="1" ht="12.75">
      <c r="A1445" s="213"/>
      <c r="F1445" s="234"/>
      <c r="I1445" s="235"/>
      <c r="L1445" s="213"/>
    </row>
    <row r="1446" spans="1:12" s="218" customFormat="1" ht="12.75">
      <c r="A1446" s="213"/>
      <c r="F1446" s="234"/>
      <c r="I1446" s="235"/>
      <c r="L1446" s="213"/>
    </row>
    <row r="1447" spans="1:12" s="218" customFormat="1" ht="12.75">
      <c r="A1447" s="213"/>
      <c r="F1447" s="234"/>
      <c r="I1447" s="235"/>
      <c r="L1447" s="213"/>
    </row>
    <row r="1448" spans="1:12" s="218" customFormat="1" ht="12.75">
      <c r="A1448" s="213"/>
      <c r="F1448" s="234"/>
      <c r="I1448" s="235"/>
      <c r="L1448" s="213"/>
    </row>
    <row r="1449" spans="1:12" s="218" customFormat="1" ht="12.75">
      <c r="A1449" s="213"/>
      <c r="F1449" s="234"/>
      <c r="I1449" s="235"/>
      <c r="L1449" s="213"/>
    </row>
    <row r="1450" spans="1:12" s="218" customFormat="1" ht="12.75">
      <c r="A1450" s="213"/>
      <c r="F1450" s="234"/>
      <c r="I1450" s="235"/>
      <c r="L1450" s="213"/>
    </row>
    <row r="1451" spans="1:12" s="218" customFormat="1" ht="12.75">
      <c r="A1451" s="213"/>
      <c r="F1451" s="234"/>
      <c r="I1451" s="235"/>
      <c r="L1451" s="213"/>
    </row>
    <row r="1452" spans="1:12" s="218" customFormat="1" ht="12.75">
      <c r="A1452" s="213"/>
      <c r="F1452" s="234"/>
      <c r="I1452" s="235"/>
      <c r="L1452" s="213"/>
    </row>
    <row r="1453" spans="1:12" s="218" customFormat="1" ht="12.75">
      <c r="A1453" s="213"/>
      <c r="F1453" s="234"/>
      <c r="I1453" s="235"/>
      <c r="L1453" s="213"/>
    </row>
    <row r="1454" spans="1:12" s="218" customFormat="1" ht="12.75">
      <c r="A1454" s="213"/>
      <c r="F1454" s="234"/>
      <c r="I1454" s="235"/>
      <c r="L1454" s="213"/>
    </row>
    <row r="1455" spans="1:12" s="218" customFormat="1" ht="12.75">
      <c r="A1455" s="213"/>
      <c r="F1455" s="234"/>
      <c r="I1455" s="235"/>
      <c r="L1455" s="213"/>
    </row>
    <row r="1456" spans="1:12" s="218" customFormat="1" ht="12.75">
      <c r="A1456" s="213"/>
      <c r="F1456" s="234"/>
      <c r="I1456" s="235"/>
      <c r="L1456" s="213"/>
    </row>
    <row r="1457" spans="1:12" s="218" customFormat="1" ht="12.75">
      <c r="A1457" s="213"/>
      <c r="F1457" s="234"/>
      <c r="I1457" s="235"/>
      <c r="L1457" s="213"/>
    </row>
    <row r="1458" spans="1:12" s="218" customFormat="1" ht="12.75">
      <c r="A1458" s="213"/>
      <c r="F1458" s="234"/>
      <c r="I1458" s="235"/>
      <c r="L1458" s="213"/>
    </row>
    <row r="1459" spans="1:12" s="218" customFormat="1" ht="12.75">
      <c r="A1459" s="213"/>
      <c r="F1459" s="234"/>
      <c r="I1459" s="235"/>
      <c r="L1459" s="213"/>
    </row>
    <row r="1460" spans="1:12" s="218" customFormat="1" ht="12.75">
      <c r="A1460" s="213"/>
      <c r="F1460" s="234"/>
      <c r="I1460" s="235"/>
      <c r="L1460" s="213"/>
    </row>
    <row r="1461" spans="1:12" s="218" customFormat="1" ht="12.75">
      <c r="A1461" s="213"/>
      <c r="F1461" s="234"/>
      <c r="I1461" s="235"/>
      <c r="L1461" s="213"/>
    </row>
    <row r="1462" spans="1:12" s="218" customFormat="1" ht="12.75">
      <c r="A1462" s="213"/>
      <c r="F1462" s="234"/>
      <c r="I1462" s="235"/>
      <c r="L1462" s="213"/>
    </row>
    <row r="1463" spans="1:12" s="218" customFormat="1" ht="12.75">
      <c r="A1463" s="213"/>
      <c r="F1463" s="234"/>
      <c r="I1463" s="235"/>
      <c r="L1463" s="213"/>
    </row>
    <row r="1464" spans="1:12" s="218" customFormat="1" ht="12.75">
      <c r="A1464" s="213"/>
      <c r="F1464" s="234"/>
      <c r="I1464" s="235"/>
      <c r="L1464" s="213"/>
    </row>
    <row r="1465" spans="1:12" s="218" customFormat="1" ht="12.75">
      <c r="A1465" s="213"/>
      <c r="F1465" s="234"/>
      <c r="I1465" s="235"/>
      <c r="L1465" s="213"/>
    </row>
    <row r="1466" spans="1:12" s="218" customFormat="1" ht="12.75">
      <c r="A1466" s="213"/>
      <c r="F1466" s="234"/>
      <c r="I1466" s="235"/>
      <c r="L1466" s="213"/>
    </row>
    <row r="1467" spans="1:12" s="218" customFormat="1" ht="12.75">
      <c r="A1467" s="213"/>
      <c r="F1467" s="234"/>
      <c r="I1467" s="235"/>
      <c r="L1467" s="213"/>
    </row>
    <row r="1468" spans="1:12" s="218" customFormat="1" ht="12.75">
      <c r="A1468" s="213"/>
      <c r="F1468" s="234"/>
      <c r="I1468" s="235"/>
      <c r="L1468" s="213"/>
    </row>
    <row r="1469" spans="1:12" s="218" customFormat="1" ht="12.75">
      <c r="A1469" s="213"/>
      <c r="F1469" s="234"/>
      <c r="I1469" s="235"/>
      <c r="L1469" s="213"/>
    </row>
    <row r="1470" spans="1:12" s="218" customFormat="1" ht="12.75">
      <c r="A1470" s="213"/>
      <c r="F1470" s="234"/>
      <c r="I1470" s="235"/>
      <c r="L1470" s="213"/>
    </row>
    <row r="1471" spans="1:12" s="218" customFormat="1" ht="12.75">
      <c r="A1471" s="213"/>
      <c r="F1471" s="234"/>
      <c r="I1471" s="235"/>
      <c r="L1471" s="213"/>
    </row>
    <row r="1472" spans="1:12" s="218" customFormat="1" ht="12.75">
      <c r="A1472" s="213"/>
      <c r="F1472" s="234"/>
      <c r="I1472" s="235"/>
      <c r="L1472" s="213"/>
    </row>
    <row r="1473" spans="1:12" s="218" customFormat="1" ht="12.75">
      <c r="A1473" s="213"/>
      <c r="F1473" s="234"/>
      <c r="I1473" s="235"/>
      <c r="L1473" s="213"/>
    </row>
    <row r="1474" spans="1:12" s="218" customFormat="1" ht="12.75">
      <c r="A1474" s="213"/>
      <c r="F1474" s="234"/>
      <c r="I1474" s="235"/>
      <c r="L1474" s="213"/>
    </row>
    <row r="1475" spans="1:12" s="218" customFormat="1" ht="12.75">
      <c r="A1475" s="213"/>
      <c r="F1475" s="234"/>
      <c r="I1475" s="235"/>
      <c r="L1475" s="213"/>
    </row>
    <row r="1476" spans="1:12" s="218" customFormat="1" ht="12.75">
      <c r="A1476" s="213"/>
      <c r="F1476" s="234"/>
      <c r="I1476" s="235"/>
      <c r="L1476" s="213"/>
    </row>
    <row r="1477" spans="1:12" s="218" customFormat="1" ht="12.75">
      <c r="A1477" s="213"/>
      <c r="F1477" s="234"/>
      <c r="I1477" s="235"/>
      <c r="L1477" s="213"/>
    </row>
    <row r="1478" spans="1:12" s="218" customFormat="1" ht="12.75">
      <c r="A1478" s="213"/>
      <c r="F1478" s="234"/>
      <c r="I1478" s="235"/>
      <c r="L1478" s="213"/>
    </row>
    <row r="1479" spans="1:12" s="218" customFormat="1" ht="12.75">
      <c r="A1479" s="213"/>
      <c r="F1479" s="234"/>
      <c r="I1479" s="235"/>
      <c r="L1479" s="213"/>
    </row>
    <row r="1480" spans="1:12" s="218" customFormat="1" ht="12.75">
      <c r="A1480" s="213"/>
      <c r="F1480" s="234"/>
      <c r="I1480" s="235"/>
      <c r="L1480" s="213"/>
    </row>
    <row r="1481" spans="1:12" s="218" customFormat="1" ht="12.75">
      <c r="A1481" s="213"/>
      <c r="F1481" s="234"/>
      <c r="I1481" s="235"/>
      <c r="L1481" s="213"/>
    </row>
    <row r="1482" spans="1:12" s="218" customFormat="1" ht="12.75">
      <c r="A1482" s="213"/>
      <c r="F1482" s="234"/>
      <c r="I1482" s="235"/>
      <c r="L1482" s="213"/>
    </row>
    <row r="1483" spans="1:12" s="218" customFormat="1" ht="12.75">
      <c r="A1483" s="213"/>
      <c r="F1483" s="234"/>
      <c r="I1483" s="235"/>
      <c r="L1483" s="213"/>
    </row>
    <row r="1484" spans="1:12" s="218" customFormat="1" ht="12.75">
      <c r="A1484" s="213"/>
      <c r="F1484" s="234"/>
      <c r="I1484" s="235"/>
      <c r="L1484" s="213"/>
    </row>
    <row r="1485" spans="1:12" s="218" customFormat="1" ht="12.75">
      <c r="A1485" s="213"/>
      <c r="F1485" s="234"/>
      <c r="I1485" s="235"/>
      <c r="L1485" s="213"/>
    </row>
    <row r="1486" spans="1:12" s="218" customFormat="1" ht="12.75">
      <c r="A1486" s="213"/>
      <c r="F1486" s="234"/>
      <c r="I1486" s="235"/>
      <c r="L1486" s="213"/>
    </row>
    <row r="1487" spans="1:12" s="218" customFormat="1" ht="12.75">
      <c r="A1487" s="213"/>
      <c r="F1487" s="234"/>
      <c r="I1487" s="235"/>
      <c r="L1487" s="213"/>
    </row>
    <row r="1488" spans="1:12" s="218" customFormat="1" ht="12.75">
      <c r="A1488" s="213"/>
      <c r="F1488" s="234"/>
      <c r="I1488" s="235"/>
      <c r="L1488" s="213"/>
    </row>
    <row r="1489" spans="1:12" s="218" customFormat="1" ht="12.75">
      <c r="A1489" s="213"/>
      <c r="F1489" s="234"/>
      <c r="I1489" s="235"/>
      <c r="L1489" s="213"/>
    </row>
    <row r="1490" spans="1:12" s="218" customFormat="1" ht="12.75">
      <c r="A1490" s="213"/>
      <c r="F1490" s="234"/>
      <c r="I1490" s="235"/>
      <c r="L1490" s="213"/>
    </row>
    <row r="1491" spans="1:12" s="218" customFormat="1" ht="12.75">
      <c r="A1491" s="213"/>
      <c r="F1491" s="234"/>
      <c r="I1491" s="235"/>
      <c r="L1491" s="213"/>
    </row>
    <row r="1492" spans="1:12" s="218" customFormat="1" ht="12.75">
      <c r="A1492" s="213"/>
      <c r="F1492" s="234"/>
      <c r="I1492" s="235"/>
      <c r="L1492" s="213"/>
    </row>
    <row r="1493" spans="1:12" s="218" customFormat="1" ht="12.75">
      <c r="A1493" s="213"/>
      <c r="F1493" s="234"/>
      <c r="I1493" s="235"/>
      <c r="L1493" s="213"/>
    </row>
    <row r="1494" spans="1:12" s="218" customFormat="1" ht="12.75">
      <c r="A1494" s="213"/>
      <c r="F1494" s="234"/>
      <c r="I1494" s="235"/>
      <c r="L1494" s="213"/>
    </row>
    <row r="1495" spans="1:12" s="218" customFormat="1" ht="12.75">
      <c r="A1495" s="213"/>
      <c r="F1495" s="234"/>
      <c r="I1495" s="235"/>
      <c r="L1495" s="213"/>
    </row>
    <row r="1496" spans="1:12" s="218" customFormat="1" ht="12.75">
      <c r="A1496" s="213"/>
      <c r="F1496" s="234"/>
      <c r="I1496" s="235"/>
      <c r="L1496" s="213"/>
    </row>
    <row r="1497" spans="1:12" s="218" customFormat="1" ht="12.75">
      <c r="A1497" s="213"/>
      <c r="F1497" s="234"/>
      <c r="I1497" s="235"/>
      <c r="L1497" s="213"/>
    </row>
    <row r="1498" spans="1:12" s="218" customFormat="1" ht="12.75">
      <c r="A1498" s="213"/>
      <c r="F1498" s="234"/>
      <c r="I1498" s="235"/>
      <c r="L1498" s="213"/>
    </row>
    <row r="1499" spans="1:12" s="218" customFormat="1" ht="12.75">
      <c r="A1499" s="213"/>
      <c r="F1499" s="234"/>
      <c r="I1499" s="235"/>
      <c r="L1499" s="213"/>
    </row>
    <row r="1500" spans="1:12" s="218" customFormat="1" ht="12.75">
      <c r="A1500" s="213"/>
      <c r="F1500" s="234"/>
      <c r="I1500" s="235"/>
      <c r="L1500" s="213"/>
    </row>
    <row r="1501" spans="1:12" s="218" customFormat="1" ht="12.75">
      <c r="A1501" s="213"/>
      <c r="F1501" s="234"/>
      <c r="I1501" s="235"/>
      <c r="L1501" s="213"/>
    </row>
    <row r="1502" spans="1:12" s="218" customFormat="1" ht="12.75">
      <c r="A1502" s="213"/>
      <c r="F1502" s="234"/>
      <c r="I1502" s="235"/>
      <c r="L1502" s="213"/>
    </row>
    <row r="1503" spans="1:12" s="218" customFormat="1" ht="12.75">
      <c r="A1503" s="213"/>
      <c r="F1503" s="234"/>
      <c r="I1503" s="235"/>
      <c r="L1503" s="213"/>
    </row>
    <row r="1504" spans="1:12" s="218" customFormat="1" ht="12.75">
      <c r="A1504" s="213"/>
      <c r="F1504" s="234"/>
      <c r="I1504" s="235"/>
      <c r="L1504" s="213"/>
    </row>
    <row r="1505" spans="1:12" s="218" customFormat="1" ht="12.75">
      <c r="A1505" s="213"/>
      <c r="F1505" s="234"/>
      <c r="I1505" s="235"/>
      <c r="L1505" s="213"/>
    </row>
    <row r="1506" spans="1:12" s="218" customFormat="1" ht="12.75">
      <c r="A1506" s="213"/>
      <c r="F1506" s="234"/>
      <c r="I1506" s="235"/>
      <c r="L1506" s="213"/>
    </row>
    <row r="1507" spans="1:12" s="218" customFormat="1" ht="12.75">
      <c r="A1507" s="213"/>
      <c r="F1507" s="234"/>
      <c r="I1507" s="235"/>
      <c r="L1507" s="213"/>
    </row>
    <row r="1508" spans="1:12" s="218" customFormat="1" ht="12.75">
      <c r="A1508" s="213"/>
      <c r="F1508" s="234"/>
      <c r="I1508" s="235"/>
      <c r="L1508" s="213"/>
    </row>
    <row r="1509" spans="1:12" s="218" customFormat="1" ht="12.75">
      <c r="A1509" s="213"/>
      <c r="F1509" s="234"/>
      <c r="I1509" s="235"/>
      <c r="L1509" s="213"/>
    </row>
    <row r="1510" spans="1:12" s="218" customFormat="1" ht="12.75">
      <c r="A1510" s="213"/>
      <c r="F1510" s="234"/>
      <c r="I1510" s="235"/>
      <c r="L1510" s="213"/>
    </row>
    <row r="1511" spans="1:12" s="218" customFormat="1" ht="12.75">
      <c r="A1511" s="213"/>
      <c r="F1511" s="234"/>
      <c r="I1511" s="235"/>
      <c r="L1511" s="213"/>
    </row>
    <row r="1512" spans="1:12" s="218" customFormat="1" ht="12.75">
      <c r="A1512" s="213"/>
      <c r="F1512" s="234"/>
      <c r="I1512" s="235"/>
      <c r="L1512" s="213"/>
    </row>
    <row r="1513" spans="1:12" s="218" customFormat="1" ht="12.75">
      <c r="A1513" s="213"/>
      <c r="F1513" s="234"/>
      <c r="I1513" s="235"/>
      <c r="L1513" s="213"/>
    </row>
    <row r="1514" spans="1:12" s="218" customFormat="1" ht="12.75">
      <c r="A1514" s="213"/>
      <c r="F1514" s="234"/>
      <c r="I1514" s="235"/>
      <c r="L1514" s="213"/>
    </row>
    <row r="1515" spans="1:12" s="218" customFormat="1" ht="12.75">
      <c r="A1515" s="213"/>
      <c r="F1515" s="234"/>
      <c r="I1515" s="235"/>
      <c r="L1515" s="213"/>
    </row>
    <row r="1516" spans="1:12" s="218" customFormat="1" ht="12.75">
      <c r="A1516" s="213"/>
      <c r="F1516" s="234"/>
      <c r="I1516" s="235"/>
      <c r="L1516" s="213"/>
    </row>
    <row r="1517" spans="1:12" s="218" customFormat="1" ht="12.75">
      <c r="A1517" s="213"/>
      <c r="F1517" s="234"/>
      <c r="I1517" s="235"/>
      <c r="L1517" s="213"/>
    </row>
    <row r="1518" spans="1:12" s="218" customFormat="1" ht="12.75">
      <c r="A1518" s="213"/>
      <c r="F1518" s="234"/>
      <c r="I1518" s="235"/>
      <c r="L1518" s="213"/>
    </row>
    <row r="1519" spans="1:12" s="218" customFormat="1" ht="12.75">
      <c r="A1519" s="213"/>
      <c r="F1519" s="234"/>
      <c r="I1519" s="235"/>
      <c r="L1519" s="213"/>
    </row>
    <row r="1520" spans="1:12" s="218" customFormat="1" ht="12.75">
      <c r="A1520" s="213"/>
      <c r="F1520" s="234"/>
      <c r="I1520" s="235"/>
      <c r="L1520" s="213"/>
    </row>
    <row r="1521" spans="1:12" s="218" customFormat="1" ht="12.75">
      <c r="A1521" s="213"/>
      <c r="F1521" s="234"/>
      <c r="I1521" s="235"/>
      <c r="L1521" s="213"/>
    </row>
    <row r="1522" spans="1:12" s="218" customFormat="1" ht="12.75">
      <c r="A1522" s="213"/>
      <c r="F1522" s="234"/>
      <c r="I1522" s="235"/>
      <c r="L1522" s="213"/>
    </row>
    <row r="1523" spans="1:12" s="218" customFormat="1" ht="12.75">
      <c r="A1523" s="213"/>
      <c r="F1523" s="234"/>
      <c r="I1523" s="235"/>
      <c r="L1523" s="213"/>
    </row>
    <row r="1524" spans="1:12" s="218" customFormat="1" ht="12.75">
      <c r="A1524" s="213"/>
      <c r="F1524" s="234"/>
      <c r="I1524" s="235"/>
      <c r="L1524" s="213"/>
    </row>
    <row r="1525" spans="1:12" s="218" customFormat="1" ht="12.75">
      <c r="A1525" s="213"/>
      <c r="F1525" s="234"/>
      <c r="I1525" s="235"/>
      <c r="L1525" s="213"/>
    </row>
    <row r="1526" spans="1:12" s="218" customFormat="1" ht="12.75">
      <c r="A1526" s="213"/>
      <c r="F1526" s="234"/>
      <c r="I1526" s="235"/>
      <c r="L1526" s="213"/>
    </row>
    <row r="1527" spans="1:12" s="218" customFormat="1" ht="12.75">
      <c r="A1527" s="213"/>
      <c r="F1527" s="234"/>
      <c r="I1527" s="235"/>
      <c r="L1527" s="213"/>
    </row>
    <row r="1528" spans="1:12" s="218" customFormat="1" ht="12.75">
      <c r="A1528" s="213"/>
      <c r="F1528" s="234"/>
      <c r="I1528" s="235"/>
      <c r="L1528" s="213"/>
    </row>
    <row r="1529" spans="1:12" s="218" customFormat="1" ht="12.75">
      <c r="A1529" s="213"/>
      <c r="F1529" s="234"/>
      <c r="I1529" s="235"/>
      <c r="L1529" s="213"/>
    </row>
    <row r="1530" spans="1:12" s="218" customFormat="1" ht="12.75">
      <c r="A1530" s="213"/>
      <c r="F1530" s="234"/>
      <c r="I1530" s="235"/>
      <c r="L1530" s="213"/>
    </row>
    <row r="1531" spans="1:12" s="218" customFormat="1" ht="12.75">
      <c r="A1531" s="213"/>
      <c r="F1531" s="234"/>
      <c r="I1531" s="235"/>
      <c r="L1531" s="213"/>
    </row>
    <row r="1532" spans="1:12" s="218" customFormat="1" ht="12.75">
      <c r="A1532" s="213"/>
      <c r="F1532" s="234"/>
      <c r="I1532" s="235"/>
      <c r="L1532" s="213"/>
    </row>
    <row r="1533" spans="1:12" s="218" customFormat="1" ht="12.75">
      <c r="A1533" s="213"/>
      <c r="F1533" s="234"/>
      <c r="I1533" s="235"/>
      <c r="L1533" s="213"/>
    </row>
    <row r="1534" spans="1:12" s="218" customFormat="1" ht="12.75">
      <c r="A1534" s="213"/>
      <c r="F1534" s="234"/>
      <c r="I1534" s="235"/>
      <c r="L1534" s="213"/>
    </row>
    <row r="1535" spans="1:12" s="218" customFormat="1" ht="12.75">
      <c r="A1535" s="213"/>
      <c r="F1535" s="234"/>
      <c r="I1535" s="235"/>
      <c r="L1535" s="213"/>
    </row>
    <row r="1536" spans="1:12" s="218" customFormat="1" ht="12.75">
      <c r="A1536" s="213"/>
      <c r="F1536" s="234"/>
      <c r="I1536" s="235"/>
      <c r="L1536" s="213"/>
    </row>
    <row r="1537" spans="1:12" s="218" customFormat="1" ht="12.75">
      <c r="A1537" s="213"/>
      <c r="F1537" s="234"/>
      <c r="I1537" s="235"/>
      <c r="L1537" s="213"/>
    </row>
    <row r="1538" spans="1:12" s="218" customFormat="1" ht="12.75">
      <c r="A1538" s="213"/>
      <c r="F1538" s="234"/>
      <c r="I1538" s="235"/>
      <c r="L1538" s="213"/>
    </row>
    <row r="1539" spans="1:12" s="218" customFormat="1" ht="12.75">
      <c r="A1539" s="213"/>
      <c r="F1539" s="234"/>
      <c r="I1539" s="235"/>
      <c r="L1539" s="213"/>
    </row>
    <row r="1540" spans="1:12" s="218" customFormat="1" ht="12.75">
      <c r="A1540" s="213"/>
      <c r="F1540" s="234"/>
      <c r="I1540" s="235"/>
      <c r="L1540" s="213"/>
    </row>
    <row r="1541" spans="1:12" s="218" customFormat="1" ht="12.75">
      <c r="A1541" s="213"/>
      <c r="F1541" s="234"/>
      <c r="I1541" s="235"/>
      <c r="L1541" s="213"/>
    </row>
    <row r="1542" spans="1:12" s="218" customFormat="1" ht="12.75">
      <c r="A1542" s="213"/>
      <c r="F1542" s="234"/>
      <c r="I1542" s="235"/>
      <c r="L1542" s="213"/>
    </row>
    <row r="1543" spans="1:12" s="218" customFormat="1" ht="12.75">
      <c r="A1543" s="213"/>
      <c r="F1543" s="234"/>
      <c r="I1543" s="235"/>
      <c r="L1543" s="213"/>
    </row>
    <row r="1544" spans="1:12" s="218" customFormat="1" ht="12.75">
      <c r="A1544" s="213"/>
      <c r="F1544" s="234"/>
      <c r="I1544" s="235"/>
      <c r="L1544" s="213"/>
    </row>
    <row r="1545" spans="1:12" s="218" customFormat="1" ht="12.75">
      <c r="A1545" s="213"/>
      <c r="F1545" s="234"/>
      <c r="I1545" s="235"/>
      <c r="L1545" s="213"/>
    </row>
    <row r="1546" spans="1:12" s="218" customFormat="1" ht="12.75">
      <c r="A1546" s="213"/>
      <c r="F1546" s="234"/>
      <c r="I1546" s="235"/>
      <c r="L1546" s="213"/>
    </row>
    <row r="1547" spans="1:12" s="218" customFormat="1" ht="12.75">
      <c r="A1547" s="213"/>
      <c r="F1547" s="234"/>
      <c r="I1547" s="235"/>
      <c r="L1547" s="213"/>
    </row>
    <row r="1548" spans="1:12" s="218" customFormat="1" ht="12.75">
      <c r="A1548" s="213"/>
      <c r="F1548" s="234"/>
      <c r="I1548" s="235"/>
      <c r="L1548" s="213"/>
    </row>
    <row r="1549" spans="1:12" s="218" customFormat="1" ht="12.75">
      <c r="A1549" s="213"/>
      <c r="F1549" s="234"/>
      <c r="I1549" s="235"/>
      <c r="L1549" s="213"/>
    </row>
    <row r="1550" spans="1:12" s="218" customFormat="1" ht="12.75">
      <c r="A1550" s="213"/>
      <c r="F1550" s="234"/>
      <c r="I1550" s="235"/>
      <c r="L1550" s="213"/>
    </row>
    <row r="1551" spans="1:12" s="218" customFormat="1" ht="12.75">
      <c r="A1551" s="213"/>
      <c r="F1551" s="234"/>
      <c r="I1551" s="235"/>
      <c r="L1551" s="213"/>
    </row>
    <row r="1552" spans="1:12" s="218" customFormat="1" ht="12.75">
      <c r="A1552" s="213"/>
      <c r="F1552" s="234"/>
      <c r="I1552" s="235"/>
      <c r="L1552" s="213"/>
    </row>
    <row r="1553" spans="1:12" s="218" customFormat="1" ht="12.75">
      <c r="A1553" s="213"/>
      <c r="F1553" s="234"/>
      <c r="I1553" s="235"/>
      <c r="L1553" s="213"/>
    </row>
    <row r="1554" spans="1:12" s="218" customFormat="1" ht="12.75">
      <c r="A1554" s="213"/>
      <c r="F1554" s="234"/>
      <c r="I1554" s="235"/>
      <c r="L1554" s="213"/>
    </row>
    <row r="1555" spans="1:12" s="218" customFormat="1" ht="12.75">
      <c r="A1555" s="213"/>
      <c r="F1555" s="234"/>
      <c r="I1555" s="235"/>
      <c r="L1555" s="213"/>
    </row>
    <row r="1556" spans="1:12" s="218" customFormat="1" ht="12.75">
      <c r="A1556" s="213"/>
      <c r="F1556" s="234"/>
      <c r="I1556" s="235"/>
      <c r="L1556" s="213"/>
    </row>
    <row r="1557" spans="1:12" s="218" customFormat="1" ht="12.75">
      <c r="A1557" s="213"/>
      <c r="F1557" s="234"/>
      <c r="I1557" s="235"/>
      <c r="L1557" s="213"/>
    </row>
    <row r="1558" spans="1:12" s="218" customFormat="1" ht="12.75">
      <c r="A1558" s="213"/>
      <c r="F1558" s="234"/>
      <c r="I1558" s="235"/>
      <c r="L1558" s="213"/>
    </row>
    <row r="1559" spans="1:12" s="218" customFormat="1" ht="12.75">
      <c r="A1559" s="213"/>
      <c r="F1559" s="234"/>
      <c r="I1559" s="235"/>
      <c r="L1559" s="213"/>
    </row>
    <row r="1560" spans="1:12" s="218" customFormat="1" ht="12.75">
      <c r="A1560" s="213"/>
      <c r="F1560" s="234"/>
      <c r="I1560" s="235"/>
      <c r="L1560" s="213"/>
    </row>
    <row r="1561" spans="1:12" s="218" customFormat="1" ht="12.75">
      <c r="A1561" s="213"/>
      <c r="F1561" s="234"/>
      <c r="I1561" s="235"/>
      <c r="L1561" s="213"/>
    </row>
    <row r="1562" spans="1:12" s="218" customFormat="1" ht="12.75">
      <c r="A1562" s="213"/>
      <c r="F1562" s="234"/>
      <c r="I1562" s="235"/>
      <c r="L1562" s="213"/>
    </row>
    <row r="1563" spans="1:12" s="218" customFormat="1" ht="12.75">
      <c r="A1563" s="213"/>
      <c r="F1563" s="234"/>
      <c r="I1563" s="235"/>
      <c r="L1563" s="213"/>
    </row>
    <row r="1564" spans="1:12" s="218" customFormat="1" ht="12.75">
      <c r="A1564" s="213"/>
      <c r="F1564" s="234"/>
      <c r="I1564" s="235"/>
      <c r="L1564" s="213"/>
    </row>
    <row r="1565" spans="1:12" s="218" customFormat="1" ht="12.75">
      <c r="A1565" s="213"/>
      <c r="F1565" s="234"/>
      <c r="I1565" s="235"/>
      <c r="L1565" s="213"/>
    </row>
    <row r="1566" spans="1:12" s="218" customFormat="1" ht="12.75">
      <c r="A1566" s="213"/>
      <c r="F1566" s="234"/>
      <c r="I1566" s="235"/>
      <c r="L1566" s="213"/>
    </row>
    <row r="1567" spans="1:12" s="218" customFormat="1" ht="12.75">
      <c r="A1567" s="213"/>
      <c r="F1567" s="234"/>
      <c r="I1567" s="235"/>
      <c r="L1567" s="213"/>
    </row>
    <row r="1568" spans="1:12" s="218" customFormat="1" ht="12.75">
      <c r="A1568" s="213"/>
      <c r="F1568" s="234"/>
      <c r="I1568" s="235"/>
      <c r="L1568" s="213"/>
    </row>
    <row r="1569" spans="1:12" s="218" customFormat="1" ht="12.75">
      <c r="A1569" s="213"/>
      <c r="F1569" s="234"/>
      <c r="I1569" s="235"/>
      <c r="L1569" s="213"/>
    </row>
    <row r="1570" spans="1:12" s="218" customFormat="1" ht="12.75">
      <c r="A1570" s="213"/>
      <c r="F1570" s="234"/>
      <c r="I1570" s="235"/>
      <c r="L1570" s="213"/>
    </row>
    <row r="1571" spans="1:12" s="218" customFormat="1" ht="12.75">
      <c r="A1571" s="213"/>
      <c r="F1571" s="234"/>
      <c r="I1571" s="235"/>
      <c r="L1571" s="213"/>
    </row>
    <row r="1572" spans="1:12" s="218" customFormat="1" ht="12.75">
      <c r="A1572" s="213"/>
      <c r="F1572" s="234"/>
      <c r="I1572" s="235"/>
      <c r="L1572" s="213"/>
    </row>
    <row r="1573" spans="1:12" s="218" customFormat="1" ht="12.75">
      <c r="A1573" s="213"/>
      <c r="F1573" s="234"/>
      <c r="I1573" s="235"/>
      <c r="L1573" s="213"/>
    </row>
    <row r="1574" spans="1:12" s="218" customFormat="1" ht="12.75">
      <c r="A1574" s="213"/>
      <c r="F1574" s="234"/>
      <c r="I1574" s="235"/>
      <c r="L1574" s="213"/>
    </row>
    <row r="1575" spans="1:12" s="218" customFormat="1" ht="12.75">
      <c r="A1575" s="213"/>
      <c r="F1575" s="234"/>
      <c r="I1575" s="235"/>
      <c r="L1575" s="213"/>
    </row>
    <row r="1576" spans="1:12" s="218" customFormat="1" ht="12.75">
      <c r="A1576" s="213"/>
      <c r="F1576" s="234"/>
      <c r="I1576" s="235"/>
      <c r="L1576" s="213"/>
    </row>
    <row r="1577" spans="1:12" s="218" customFormat="1" ht="12.75">
      <c r="A1577" s="213"/>
      <c r="F1577" s="234"/>
      <c r="I1577" s="235"/>
      <c r="L1577" s="213"/>
    </row>
    <row r="1578" spans="1:12" s="218" customFormat="1" ht="12.75">
      <c r="A1578" s="213"/>
      <c r="F1578" s="234"/>
      <c r="I1578" s="235"/>
      <c r="L1578" s="213"/>
    </row>
    <row r="1579" spans="1:12" s="218" customFormat="1" ht="12.75">
      <c r="A1579" s="213"/>
      <c r="F1579" s="234"/>
      <c r="I1579" s="235"/>
      <c r="L1579" s="213"/>
    </row>
    <row r="1580" spans="1:12" s="218" customFormat="1" ht="12.75">
      <c r="A1580" s="213"/>
      <c r="F1580" s="234"/>
      <c r="I1580" s="235"/>
      <c r="L1580" s="213"/>
    </row>
    <row r="1581" spans="1:12" s="218" customFormat="1" ht="12.75">
      <c r="A1581" s="213"/>
      <c r="F1581" s="234"/>
      <c r="I1581" s="235"/>
      <c r="L1581" s="213"/>
    </row>
    <row r="1582" spans="1:12" s="218" customFormat="1" ht="12.75">
      <c r="A1582" s="213"/>
      <c r="F1582" s="234"/>
      <c r="I1582" s="235"/>
      <c r="L1582" s="213"/>
    </row>
    <row r="1583" spans="1:12" s="218" customFormat="1" ht="12.75">
      <c r="A1583" s="213"/>
      <c r="F1583" s="234"/>
      <c r="I1583" s="235"/>
      <c r="L1583" s="213"/>
    </row>
    <row r="1584" spans="1:12" s="218" customFormat="1" ht="12.75">
      <c r="A1584" s="213"/>
      <c r="F1584" s="234"/>
      <c r="I1584" s="235"/>
      <c r="L1584" s="213"/>
    </row>
    <row r="1585" spans="1:12" s="218" customFormat="1" ht="12.75">
      <c r="A1585" s="213"/>
      <c r="F1585" s="234"/>
      <c r="I1585" s="235"/>
      <c r="L1585" s="213"/>
    </row>
    <row r="1586" spans="1:12" s="218" customFormat="1" ht="12.75">
      <c r="A1586" s="213"/>
      <c r="F1586" s="234"/>
      <c r="I1586" s="235"/>
      <c r="L1586" s="213"/>
    </row>
    <row r="1587" spans="1:12" s="218" customFormat="1" ht="12.75">
      <c r="A1587" s="213"/>
      <c r="F1587" s="234"/>
      <c r="I1587" s="235"/>
      <c r="L1587" s="213"/>
    </row>
    <row r="1588" spans="1:12" s="218" customFormat="1" ht="12.75">
      <c r="A1588" s="213"/>
      <c r="F1588" s="234"/>
      <c r="I1588" s="235"/>
      <c r="L1588" s="213"/>
    </row>
    <row r="1589" spans="1:12" s="218" customFormat="1" ht="12.75">
      <c r="A1589" s="213"/>
      <c r="F1589" s="234"/>
      <c r="I1589" s="235"/>
      <c r="L1589" s="213"/>
    </row>
    <row r="1590" spans="1:12" s="218" customFormat="1" ht="12.75">
      <c r="A1590" s="213"/>
      <c r="F1590" s="234"/>
      <c r="I1590" s="235"/>
      <c r="L1590" s="213"/>
    </row>
    <row r="1591" spans="1:12" s="218" customFormat="1" ht="12.75">
      <c r="A1591" s="213"/>
      <c r="F1591" s="234"/>
      <c r="I1591" s="235"/>
      <c r="L1591" s="213"/>
    </row>
    <row r="1592" spans="1:12" s="218" customFormat="1" ht="12.75">
      <c r="A1592" s="213"/>
      <c r="F1592" s="234"/>
      <c r="I1592" s="235"/>
      <c r="L1592" s="213"/>
    </row>
    <row r="1593" spans="1:12" s="218" customFormat="1" ht="12.75">
      <c r="A1593" s="213"/>
      <c r="F1593" s="234"/>
      <c r="I1593" s="235"/>
      <c r="L1593" s="213"/>
    </row>
    <row r="1594" spans="1:12" s="218" customFormat="1" ht="12.75">
      <c r="A1594" s="213"/>
      <c r="F1594" s="234"/>
      <c r="I1594" s="235"/>
      <c r="L1594" s="213"/>
    </row>
    <row r="1595" spans="1:12" s="218" customFormat="1" ht="12.75">
      <c r="A1595" s="213"/>
      <c r="F1595" s="234"/>
      <c r="I1595" s="235"/>
      <c r="L1595" s="213"/>
    </row>
    <row r="1596" spans="1:12" s="218" customFormat="1" ht="12.75">
      <c r="A1596" s="213"/>
      <c r="F1596" s="234"/>
      <c r="I1596" s="235"/>
      <c r="L1596" s="213"/>
    </row>
    <row r="1597" spans="1:12" s="218" customFormat="1" ht="12.75">
      <c r="A1597" s="213"/>
      <c r="F1597" s="234"/>
      <c r="I1597" s="235"/>
      <c r="L1597" s="213"/>
    </row>
    <row r="1598" spans="1:12" s="218" customFormat="1" ht="12.75">
      <c r="A1598" s="213"/>
      <c r="F1598" s="234"/>
      <c r="I1598" s="235"/>
      <c r="L1598" s="213"/>
    </row>
    <row r="1599" spans="1:12" s="218" customFormat="1" ht="12.75">
      <c r="A1599" s="213"/>
      <c r="F1599" s="234"/>
      <c r="I1599" s="235"/>
      <c r="L1599" s="213"/>
    </row>
    <row r="1600" spans="1:12" s="218" customFormat="1" ht="12.75">
      <c r="A1600" s="213"/>
      <c r="F1600" s="234"/>
      <c r="I1600" s="235"/>
      <c r="L1600" s="213"/>
    </row>
    <row r="1601" spans="1:12" s="218" customFormat="1" ht="12.75">
      <c r="A1601" s="213"/>
      <c r="F1601" s="234"/>
      <c r="I1601" s="235"/>
      <c r="L1601" s="213"/>
    </row>
    <row r="1602" spans="1:12" s="218" customFormat="1" ht="12.75">
      <c r="A1602" s="213"/>
      <c r="F1602" s="234"/>
      <c r="I1602" s="235"/>
      <c r="L1602" s="213"/>
    </row>
    <row r="1603" spans="1:12" s="218" customFormat="1" ht="12.75">
      <c r="A1603" s="213"/>
      <c r="F1603" s="234"/>
      <c r="I1603" s="235"/>
      <c r="L1603" s="213"/>
    </row>
    <row r="1604" spans="1:12" s="218" customFormat="1" ht="12.75">
      <c r="A1604" s="213"/>
      <c r="F1604" s="234"/>
      <c r="I1604" s="235"/>
      <c r="L1604" s="213"/>
    </row>
    <row r="1605" spans="1:12" s="218" customFormat="1" ht="12.75">
      <c r="A1605" s="213"/>
      <c r="F1605" s="234"/>
      <c r="I1605" s="235"/>
      <c r="L1605" s="213"/>
    </row>
    <row r="1606" spans="1:12" s="218" customFormat="1" ht="12.75">
      <c r="A1606" s="213"/>
      <c r="F1606" s="234"/>
      <c r="I1606" s="235"/>
      <c r="L1606" s="213"/>
    </row>
    <row r="1607" spans="1:12" s="218" customFormat="1" ht="12.75">
      <c r="A1607" s="213"/>
      <c r="F1607" s="234"/>
      <c r="I1607" s="235"/>
      <c r="L1607" s="213"/>
    </row>
    <row r="1608" spans="1:12" s="218" customFormat="1" ht="12.75">
      <c r="A1608" s="213"/>
      <c r="F1608" s="234"/>
      <c r="I1608" s="235"/>
      <c r="L1608" s="213"/>
    </row>
    <row r="1609" spans="1:12" s="218" customFormat="1" ht="12.75">
      <c r="A1609" s="213"/>
      <c r="F1609" s="234"/>
      <c r="I1609" s="235"/>
      <c r="L1609" s="213"/>
    </row>
    <row r="1610" spans="1:12" s="218" customFormat="1" ht="12.75">
      <c r="A1610" s="213"/>
      <c r="F1610" s="234"/>
      <c r="I1610" s="235"/>
      <c r="L1610" s="213"/>
    </row>
    <row r="1611" spans="1:12" s="218" customFormat="1" ht="12.75">
      <c r="A1611" s="213"/>
      <c r="F1611" s="234"/>
      <c r="I1611" s="235"/>
      <c r="L1611" s="213"/>
    </row>
    <row r="1612" spans="1:12" s="218" customFormat="1" ht="12.75">
      <c r="A1612" s="213"/>
      <c r="F1612" s="234"/>
      <c r="I1612" s="235"/>
      <c r="L1612" s="213"/>
    </row>
    <row r="1613" spans="1:12" s="218" customFormat="1" ht="12.75">
      <c r="A1613" s="213"/>
      <c r="F1613" s="234"/>
      <c r="I1613" s="235"/>
      <c r="L1613" s="213"/>
    </row>
    <row r="1614" spans="1:12" s="218" customFormat="1" ht="12.75">
      <c r="A1614" s="213"/>
      <c r="F1614" s="234"/>
      <c r="I1614" s="235"/>
      <c r="L1614" s="213"/>
    </row>
    <row r="1615" spans="1:12" s="218" customFormat="1" ht="12.75">
      <c r="A1615" s="213"/>
      <c r="F1615" s="234"/>
      <c r="I1615" s="235"/>
      <c r="L1615" s="213"/>
    </row>
    <row r="1616" spans="1:12" s="218" customFormat="1" ht="12.75">
      <c r="A1616" s="213"/>
      <c r="F1616" s="234"/>
      <c r="I1616" s="235"/>
      <c r="L1616" s="213"/>
    </row>
    <row r="1617" spans="1:12" s="218" customFormat="1" ht="12.75">
      <c r="A1617" s="213"/>
      <c r="F1617" s="234"/>
      <c r="I1617" s="235"/>
      <c r="L1617" s="213"/>
    </row>
    <row r="1618" spans="1:12" s="218" customFormat="1" ht="12.75">
      <c r="A1618" s="213"/>
      <c r="F1618" s="234"/>
      <c r="I1618" s="235"/>
      <c r="L1618" s="213"/>
    </row>
    <row r="1619" spans="1:12" s="218" customFormat="1" ht="12.75">
      <c r="A1619" s="213"/>
      <c r="F1619" s="234"/>
      <c r="I1619" s="235"/>
      <c r="L1619" s="213"/>
    </row>
    <row r="1620" spans="1:12" s="218" customFormat="1" ht="12.75">
      <c r="A1620" s="213"/>
      <c r="F1620" s="234"/>
      <c r="I1620" s="235"/>
      <c r="L1620" s="213"/>
    </row>
    <row r="1621" spans="1:12" s="218" customFormat="1" ht="12.75">
      <c r="A1621" s="213"/>
      <c r="F1621" s="234"/>
      <c r="I1621" s="235"/>
      <c r="L1621" s="213"/>
    </row>
    <row r="1622" spans="1:12" s="218" customFormat="1" ht="12.75">
      <c r="A1622" s="213"/>
      <c r="F1622" s="234"/>
      <c r="I1622" s="235"/>
      <c r="L1622" s="213"/>
    </row>
    <row r="1623" spans="1:12" s="218" customFormat="1" ht="12.75">
      <c r="A1623" s="213"/>
      <c r="F1623" s="234"/>
      <c r="I1623" s="235"/>
      <c r="L1623" s="213"/>
    </row>
    <row r="1624" spans="1:12" s="218" customFormat="1" ht="12.75">
      <c r="A1624" s="213"/>
      <c r="F1624" s="234"/>
      <c r="I1624" s="235"/>
      <c r="L1624" s="213"/>
    </row>
    <row r="1625" spans="1:12" s="218" customFormat="1" ht="12.75">
      <c r="A1625" s="213"/>
      <c r="F1625" s="234"/>
      <c r="I1625" s="235"/>
      <c r="L1625" s="213"/>
    </row>
    <row r="1626" spans="1:12" s="218" customFormat="1" ht="12.75">
      <c r="A1626" s="213"/>
      <c r="F1626" s="234"/>
      <c r="I1626" s="235"/>
      <c r="L1626" s="213"/>
    </row>
    <row r="1627" spans="1:12" s="218" customFormat="1" ht="12.75">
      <c r="A1627" s="213"/>
      <c r="F1627" s="234"/>
      <c r="I1627" s="235"/>
      <c r="L1627" s="213"/>
    </row>
    <row r="1628" spans="1:12" s="218" customFormat="1" ht="12.75">
      <c r="A1628" s="213"/>
      <c r="F1628" s="234"/>
      <c r="I1628" s="235"/>
      <c r="L1628" s="213"/>
    </row>
    <row r="1629" spans="1:12" s="218" customFormat="1" ht="12.75">
      <c r="A1629" s="213"/>
      <c r="F1629" s="234"/>
      <c r="I1629" s="235"/>
      <c r="L1629" s="213"/>
    </row>
    <row r="1630" spans="1:12" s="218" customFormat="1" ht="12.75">
      <c r="A1630" s="213"/>
      <c r="F1630" s="234"/>
      <c r="I1630" s="235"/>
      <c r="L1630" s="213"/>
    </row>
    <row r="1631" spans="1:12" s="218" customFormat="1" ht="12.75">
      <c r="A1631" s="213"/>
      <c r="F1631" s="234"/>
      <c r="I1631" s="235"/>
      <c r="L1631" s="213"/>
    </row>
    <row r="1632" spans="1:12" s="218" customFormat="1" ht="12.75">
      <c r="A1632" s="213"/>
      <c r="F1632" s="234"/>
      <c r="I1632" s="235"/>
      <c r="L1632" s="213"/>
    </row>
    <row r="1633" spans="1:12" s="218" customFormat="1" ht="12.75">
      <c r="A1633" s="213"/>
      <c r="F1633" s="234"/>
      <c r="I1633" s="235"/>
      <c r="L1633" s="213"/>
    </row>
    <row r="1634" spans="1:12" s="218" customFormat="1" ht="12.75">
      <c r="A1634" s="213"/>
      <c r="F1634" s="234"/>
      <c r="I1634" s="235"/>
      <c r="L1634" s="213"/>
    </row>
    <row r="1635" spans="1:12" s="218" customFormat="1" ht="12.75">
      <c r="A1635" s="213"/>
      <c r="F1635" s="234"/>
      <c r="I1635" s="235"/>
      <c r="L1635" s="213"/>
    </row>
    <row r="1636" spans="1:12" s="218" customFormat="1" ht="12.75">
      <c r="A1636" s="213"/>
      <c r="F1636" s="234"/>
      <c r="I1636" s="235"/>
      <c r="L1636" s="213"/>
    </row>
    <row r="1637" spans="1:12" s="218" customFormat="1" ht="12.75">
      <c r="A1637" s="213"/>
      <c r="F1637" s="234"/>
      <c r="I1637" s="235"/>
      <c r="L1637" s="213"/>
    </row>
    <row r="1638" spans="1:12" s="218" customFormat="1" ht="12.75">
      <c r="A1638" s="213"/>
      <c r="F1638" s="234"/>
      <c r="I1638" s="235"/>
      <c r="L1638" s="213"/>
    </row>
    <row r="1639" spans="1:12" s="218" customFormat="1" ht="12.75">
      <c r="A1639" s="213"/>
      <c r="F1639" s="234"/>
      <c r="I1639" s="235"/>
      <c r="L1639" s="213"/>
    </row>
    <row r="1640" spans="1:12" s="218" customFormat="1" ht="12.75">
      <c r="A1640" s="213"/>
      <c r="F1640" s="234"/>
      <c r="I1640" s="235"/>
      <c r="L1640" s="213"/>
    </row>
    <row r="1641" spans="1:12" s="218" customFormat="1" ht="12.75">
      <c r="A1641" s="213"/>
      <c r="F1641" s="234"/>
      <c r="I1641" s="235"/>
      <c r="L1641" s="213"/>
    </row>
    <row r="1642" spans="1:12" s="218" customFormat="1" ht="12.75">
      <c r="A1642" s="213"/>
      <c r="F1642" s="234"/>
      <c r="I1642" s="235"/>
      <c r="L1642" s="213"/>
    </row>
    <row r="1643" spans="1:12" s="218" customFormat="1" ht="12.75">
      <c r="A1643" s="213"/>
      <c r="F1643" s="234"/>
      <c r="I1643" s="235"/>
      <c r="L1643" s="213"/>
    </row>
    <row r="1644" spans="1:12" s="218" customFormat="1" ht="12.75">
      <c r="A1644" s="213"/>
      <c r="F1644" s="234"/>
      <c r="I1644" s="235"/>
      <c r="L1644" s="213"/>
    </row>
    <row r="1645" spans="1:12" s="218" customFormat="1" ht="12.75">
      <c r="A1645" s="213"/>
      <c r="F1645" s="234"/>
      <c r="I1645" s="235"/>
      <c r="L1645" s="213"/>
    </row>
    <row r="1646" spans="1:12" s="218" customFormat="1" ht="12.75">
      <c r="A1646" s="213"/>
      <c r="F1646" s="234"/>
      <c r="I1646" s="235"/>
      <c r="L1646" s="213"/>
    </row>
    <row r="1647" spans="1:12" s="218" customFormat="1" ht="12.75">
      <c r="A1647" s="213"/>
      <c r="F1647" s="234"/>
      <c r="I1647" s="235"/>
      <c r="L1647" s="213"/>
    </row>
    <row r="1648" spans="1:12" s="218" customFormat="1" ht="12.75">
      <c r="A1648" s="213"/>
      <c r="F1648" s="234"/>
      <c r="I1648" s="235"/>
      <c r="L1648" s="213"/>
    </row>
    <row r="1649" spans="1:12" s="218" customFormat="1" ht="12.75">
      <c r="A1649" s="213"/>
      <c r="F1649" s="234"/>
      <c r="I1649" s="235"/>
      <c r="L1649" s="213"/>
    </row>
    <row r="1650" spans="1:12" s="218" customFormat="1" ht="12.75">
      <c r="A1650" s="213"/>
      <c r="F1650" s="234"/>
      <c r="I1650" s="235"/>
      <c r="L1650" s="213"/>
    </row>
    <row r="1651" spans="1:12" s="218" customFormat="1" ht="12.75">
      <c r="A1651" s="213"/>
      <c r="F1651" s="234"/>
      <c r="I1651" s="235"/>
      <c r="L1651" s="213"/>
    </row>
    <row r="1652" spans="1:12" s="218" customFormat="1" ht="12.75">
      <c r="A1652" s="213"/>
      <c r="F1652" s="234"/>
      <c r="I1652" s="235"/>
      <c r="L1652" s="213"/>
    </row>
    <row r="1653" spans="1:12" s="218" customFormat="1" ht="12.75">
      <c r="A1653" s="213"/>
      <c r="F1653" s="234"/>
      <c r="I1653" s="235"/>
      <c r="L1653" s="213"/>
    </row>
    <row r="1654" spans="1:12" s="218" customFormat="1" ht="12.75">
      <c r="A1654" s="213"/>
      <c r="F1654" s="234"/>
      <c r="I1654" s="235"/>
      <c r="L1654" s="213"/>
    </row>
    <row r="1655" spans="1:12" s="218" customFormat="1" ht="12.75">
      <c r="A1655" s="213"/>
      <c r="F1655" s="234"/>
      <c r="I1655" s="235"/>
      <c r="L1655" s="213"/>
    </row>
    <row r="1656" spans="1:12" s="218" customFormat="1" ht="12.75">
      <c r="A1656" s="213"/>
      <c r="F1656" s="234"/>
      <c r="I1656" s="235"/>
      <c r="L1656" s="213"/>
    </row>
    <row r="1657" spans="1:12" s="218" customFormat="1" ht="12.75">
      <c r="A1657" s="213"/>
      <c r="F1657" s="234"/>
      <c r="I1657" s="235"/>
      <c r="L1657" s="213"/>
    </row>
    <row r="1658" spans="1:12" s="218" customFormat="1" ht="12.75">
      <c r="A1658" s="213"/>
      <c r="F1658" s="234"/>
      <c r="I1658" s="235"/>
      <c r="L1658" s="213"/>
    </row>
    <row r="1659" spans="1:12" s="218" customFormat="1" ht="12.75">
      <c r="A1659" s="213"/>
      <c r="F1659" s="234"/>
      <c r="I1659" s="235"/>
      <c r="L1659" s="213"/>
    </row>
    <row r="1660" spans="1:12" s="218" customFormat="1" ht="12.75">
      <c r="A1660" s="213"/>
      <c r="F1660" s="234"/>
      <c r="I1660" s="235"/>
      <c r="L1660" s="213"/>
    </row>
    <row r="1661" spans="1:12" s="218" customFormat="1" ht="12.75">
      <c r="A1661" s="213"/>
      <c r="F1661" s="234"/>
      <c r="I1661" s="235"/>
      <c r="L1661" s="213"/>
    </row>
    <row r="1662" spans="1:12" s="218" customFormat="1" ht="12.75">
      <c r="A1662" s="213"/>
      <c r="F1662" s="234"/>
      <c r="I1662" s="235"/>
      <c r="L1662" s="213"/>
    </row>
    <row r="1663" spans="1:12" s="218" customFormat="1" ht="12.75">
      <c r="A1663" s="213"/>
      <c r="F1663" s="234"/>
      <c r="I1663" s="235"/>
      <c r="L1663" s="213"/>
    </row>
    <row r="1664" spans="1:12" s="218" customFormat="1" ht="12.75">
      <c r="A1664" s="213"/>
      <c r="F1664" s="234"/>
      <c r="I1664" s="235"/>
      <c r="L1664" s="213"/>
    </row>
    <row r="1665" spans="1:12" s="218" customFormat="1" ht="12.75">
      <c r="A1665" s="213"/>
      <c r="F1665" s="234"/>
      <c r="I1665" s="235"/>
      <c r="L1665" s="213"/>
    </row>
    <row r="1666" spans="1:12" s="218" customFormat="1" ht="12.75">
      <c r="A1666" s="213"/>
      <c r="F1666" s="234"/>
      <c r="I1666" s="235"/>
      <c r="L1666" s="213"/>
    </row>
    <row r="1667" spans="1:12" s="218" customFormat="1" ht="12.75">
      <c r="A1667" s="213"/>
      <c r="F1667" s="234"/>
      <c r="I1667" s="235"/>
      <c r="L1667" s="213"/>
    </row>
    <row r="1668" spans="1:12" s="218" customFormat="1" ht="12.75">
      <c r="A1668" s="213"/>
      <c r="F1668" s="234"/>
      <c r="I1668" s="235"/>
      <c r="L1668" s="213"/>
    </row>
    <row r="1669" spans="1:12" s="218" customFormat="1" ht="12.75">
      <c r="A1669" s="213"/>
      <c r="F1669" s="234"/>
      <c r="I1669" s="235"/>
      <c r="L1669" s="213"/>
    </row>
    <row r="1670" spans="1:12" s="218" customFormat="1" ht="12.75">
      <c r="A1670" s="213"/>
      <c r="F1670" s="234"/>
      <c r="I1670" s="235"/>
      <c r="L1670" s="213"/>
    </row>
    <row r="1671" spans="1:12" s="218" customFormat="1" ht="12.75">
      <c r="A1671" s="213"/>
      <c r="F1671" s="234"/>
      <c r="I1671" s="235"/>
      <c r="L1671" s="213"/>
    </row>
    <row r="1672" spans="1:12" s="218" customFormat="1" ht="12.75">
      <c r="A1672" s="213"/>
      <c r="F1672" s="234"/>
      <c r="I1672" s="235"/>
      <c r="L1672" s="213"/>
    </row>
    <row r="1673" spans="1:12" s="218" customFormat="1" ht="12.75">
      <c r="A1673" s="213"/>
      <c r="F1673" s="234"/>
      <c r="I1673" s="235"/>
      <c r="L1673" s="213"/>
    </row>
    <row r="1674" spans="1:12" s="218" customFormat="1" ht="12.75">
      <c r="A1674" s="213"/>
      <c r="F1674" s="234"/>
      <c r="I1674" s="235"/>
      <c r="L1674" s="213"/>
    </row>
    <row r="1675" spans="1:12" s="218" customFormat="1" ht="12.75">
      <c r="A1675" s="213"/>
      <c r="F1675" s="234"/>
      <c r="I1675" s="235"/>
      <c r="L1675" s="213"/>
    </row>
    <row r="1676" spans="1:12" s="218" customFormat="1" ht="12.75">
      <c r="A1676" s="213"/>
      <c r="F1676" s="234"/>
      <c r="I1676" s="235"/>
      <c r="L1676" s="213"/>
    </row>
    <row r="1677" spans="1:12" s="218" customFormat="1" ht="12.75">
      <c r="A1677" s="213"/>
      <c r="F1677" s="234"/>
      <c r="I1677" s="235"/>
      <c r="L1677" s="213"/>
    </row>
    <row r="1678" spans="1:12" s="218" customFormat="1" ht="12.75">
      <c r="A1678" s="213"/>
      <c r="F1678" s="234"/>
      <c r="I1678" s="235"/>
      <c r="L1678" s="213"/>
    </row>
    <row r="1679" spans="1:12" s="218" customFormat="1" ht="12.75">
      <c r="A1679" s="213"/>
      <c r="F1679" s="234"/>
      <c r="I1679" s="235"/>
      <c r="L1679" s="213"/>
    </row>
    <row r="1680" spans="1:12" s="218" customFormat="1" ht="12.75">
      <c r="A1680" s="213"/>
      <c r="F1680" s="234"/>
      <c r="I1680" s="235"/>
      <c r="L1680" s="213"/>
    </row>
    <row r="1681" spans="1:12" s="218" customFormat="1" ht="12.75">
      <c r="A1681" s="213"/>
      <c r="F1681" s="234"/>
      <c r="I1681" s="235"/>
      <c r="L1681" s="213"/>
    </row>
    <row r="1682" spans="1:12" s="218" customFormat="1" ht="12.75">
      <c r="A1682" s="213"/>
      <c r="F1682" s="234"/>
      <c r="I1682" s="235"/>
      <c r="L1682" s="213"/>
    </row>
    <row r="1683" spans="1:12" s="218" customFormat="1" ht="12.75">
      <c r="A1683" s="213"/>
      <c r="F1683" s="234"/>
      <c r="I1683" s="235"/>
      <c r="L1683" s="213"/>
    </row>
    <row r="1684" spans="1:12" s="218" customFormat="1" ht="12.75">
      <c r="A1684" s="213"/>
      <c r="F1684" s="234"/>
      <c r="I1684" s="235"/>
      <c r="L1684" s="213"/>
    </row>
    <row r="1685" spans="1:12" s="218" customFormat="1" ht="12.75">
      <c r="A1685" s="213"/>
      <c r="F1685" s="234"/>
      <c r="I1685" s="235"/>
      <c r="L1685" s="213"/>
    </row>
    <row r="1686" spans="1:12" s="218" customFormat="1" ht="12.75">
      <c r="A1686" s="213"/>
      <c r="F1686" s="234"/>
      <c r="I1686" s="235"/>
      <c r="L1686" s="213"/>
    </row>
    <row r="1687" spans="1:12" s="218" customFormat="1" ht="12.75">
      <c r="A1687" s="213"/>
      <c r="F1687" s="234"/>
      <c r="I1687" s="235"/>
      <c r="L1687" s="213"/>
    </row>
    <row r="1688" spans="1:12" s="218" customFormat="1" ht="12.75">
      <c r="A1688" s="213"/>
      <c r="F1688" s="234"/>
      <c r="I1688" s="235"/>
      <c r="L1688" s="213"/>
    </row>
    <row r="1689" spans="1:12" s="218" customFormat="1" ht="12.75">
      <c r="A1689" s="213"/>
      <c r="F1689" s="234"/>
      <c r="I1689" s="235"/>
      <c r="L1689" s="213"/>
    </row>
    <row r="1690" spans="1:12" s="218" customFormat="1" ht="12.75">
      <c r="A1690" s="213"/>
      <c r="F1690" s="234"/>
      <c r="I1690" s="235"/>
      <c r="L1690" s="213"/>
    </row>
    <row r="1691" spans="1:12" s="218" customFormat="1" ht="12.75">
      <c r="A1691" s="213"/>
      <c r="F1691" s="234"/>
      <c r="I1691" s="235"/>
      <c r="L1691" s="213"/>
    </row>
    <row r="1692" spans="1:12" s="218" customFormat="1" ht="12.75">
      <c r="A1692" s="213"/>
      <c r="F1692" s="234"/>
      <c r="I1692" s="235"/>
      <c r="L1692" s="213"/>
    </row>
    <row r="1693" spans="1:12" s="218" customFormat="1" ht="12.75">
      <c r="A1693" s="213"/>
      <c r="F1693" s="234"/>
      <c r="I1693" s="235"/>
      <c r="L1693" s="213"/>
    </row>
    <row r="1694" spans="1:12" s="218" customFormat="1" ht="12.75">
      <c r="A1694" s="213"/>
      <c r="F1694" s="234"/>
      <c r="I1694" s="235"/>
      <c r="L1694" s="213"/>
    </row>
    <row r="1695" spans="1:12" s="218" customFormat="1" ht="12.75">
      <c r="A1695" s="213"/>
      <c r="F1695" s="234"/>
      <c r="I1695" s="235"/>
      <c r="L1695" s="213"/>
    </row>
    <row r="1696" spans="1:12" s="218" customFormat="1" ht="12.75">
      <c r="A1696" s="213"/>
      <c r="F1696" s="234"/>
      <c r="I1696" s="235"/>
      <c r="L1696" s="213"/>
    </row>
    <row r="1697" spans="1:12" s="218" customFormat="1" ht="12.75">
      <c r="A1697" s="213"/>
      <c r="F1697" s="234"/>
      <c r="I1697" s="235"/>
      <c r="L1697" s="213"/>
    </row>
    <row r="1698" spans="1:12" s="218" customFormat="1" ht="12.75">
      <c r="A1698" s="213"/>
      <c r="F1698" s="234"/>
      <c r="I1698" s="235"/>
      <c r="L1698" s="213"/>
    </row>
    <row r="1699" spans="1:12" s="218" customFormat="1" ht="12.75">
      <c r="A1699" s="213"/>
      <c r="F1699" s="234"/>
      <c r="I1699" s="235"/>
      <c r="L1699" s="213"/>
    </row>
    <row r="1700" spans="1:12" s="218" customFormat="1" ht="12.75">
      <c r="A1700" s="213"/>
      <c r="F1700" s="234"/>
      <c r="I1700" s="235"/>
      <c r="L1700" s="213"/>
    </row>
    <row r="1701" spans="1:12" s="218" customFormat="1" ht="12.75">
      <c r="A1701" s="213"/>
      <c r="F1701" s="234"/>
      <c r="I1701" s="235"/>
      <c r="L1701" s="213"/>
    </row>
    <row r="1702" spans="1:12" s="218" customFormat="1" ht="12.75">
      <c r="A1702" s="213"/>
      <c r="F1702" s="234"/>
      <c r="I1702" s="235"/>
      <c r="L1702" s="213"/>
    </row>
    <row r="1703" spans="1:12" s="218" customFormat="1" ht="12.75">
      <c r="A1703" s="213"/>
      <c r="F1703" s="234"/>
      <c r="I1703" s="235"/>
      <c r="L1703" s="213"/>
    </row>
    <row r="1704" spans="1:12" s="218" customFormat="1" ht="12.75">
      <c r="A1704" s="213"/>
      <c r="F1704" s="234"/>
      <c r="I1704" s="235"/>
      <c r="L1704" s="213"/>
    </row>
    <row r="1705" spans="1:12" s="218" customFormat="1" ht="12.75">
      <c r="A1705" s="213"/>
      <c r="F1705" s="234"/>
      <c r="I1705" s="235"/>
      <c r="L1705" s="213"/>
    </row>
    <row r="1706" spans="1:12" s="218" customFormat="1" ht="12.75">
      <c r="A1706" s="213"/>
      <c r="F1706" s="234"/>
      <c r="I1706" s="235"/>
      <c r="L1706" s="213"/>
    </row>
    <row r="1707" spans="1:12" s="218" customFormat="1" ht="12.75">
      <c r="A1707" s="213"/>
      <c r="F1707" s="234"/>
      <c r="I1707" s="235"/>
      <c r="L1707" s="213"/>
    </row>
    <row r="1708" spans="1:12" s="218" customFormat="1" ht="12.75">
      <c r="A1708" s="213"/>
      <c r="F1708" s="234"/>
      <c r="I1708" s="235"/>
      <c r="L1708" s="213"/>
    </row>
    <row r="1709" spans="1:12" s="218" customFormat="1" ht="12.75">
      <c r="A1709" s="213"/>
      <c r="F1709" s="234"/>
      <c r="I1709" s="235"/>
      <c r="L1709" s="213"/>
    </row>
    <row r="1710" spans="1:12" s="218" customFormat="1" ht="12.75">
      <c r="A1710" s="213"/>
      <c r="F1710" s="234"/>
      <c r="I1710" s="235"/>
      <c r="L1710" s="213"/>
    </row>
    <row r="1711" spans="1:12" s="218" customFormat="1" ht="12.75">
      <c r="A1711" s="213"/>
      <c r="F1711" s="234"/>
      <c r="I1711" s="235"/>
      <c r="L1711" s="213"/>
    </row>
    <row r="1712" spans="1:12" s="218" customFormat="1" ht="12.75">
      <c r="A1712" s="213"/>
      <c r="F1712" s="234"/>
      <c r="I1712" s="235"/>
      <c r="L1712" s="213"/>
    </row>
    <row r="1713" spans="1:12" s="218" customFormat="1" ht="12.75">
      <c r="A1713" s="213"/>
      <c r="F1713" s="234"/>
      <c r="I1713" s="235"/>
      <c r="L1713" s="213"/>
    </row>
    <row r="1714" spans="1:12" s="218" customFormat="1" ht="12.75">
      <c r="A1714" s="213"/>
      <c r="F1714" s="234"/>
      <c r="I1714" s="235"/>
      <c r="L1714" s="213"/>
    </row>
    <row r="1715" spans="1:12" s="218" customFormat="1" ht="12.75">
      <c r="A1715" s="213"/>
      <c r="F1715" s="234"/>
      <c r="I1715" s="235"/>
      <c r="L1715" s="213"/>
    </row>
    <row r="1716" spans="1:12" s="218" customFormat="1" ht="12.75">
      <c r="A1716" s="213"/>
      <c r="F1716" s="234"/>
      <c r="I1716" s="235"/>
      <c r="L1716" s="213"/>
    </row>
    <row r="1717" spans="1:12" s="218" customFormat="1" ht="12.75">
      <c r="A1717" s="213"/>
      <c r="F1717" s="234"/>
      <c r="I1717" s="235"/>
      <c r="L1717" s="213"/>
    </row>
    <row r="1718" spans="1:12" s="218" customFormat="1" ht="12.75">
      <c r="A1718" s="213"/>
      <c r="F1718" s="234"/>
      <c r="I1718" s="235"/>
      <c r="L1718" s="213"/>
    </row>
    <row r="1719" spans="1:12" s="218" customFormat="1" ht="12.75">
      <c r="A1719" s="213"/>
      <c r="F1719" s="234"/>
      <c r="I1719" s="235"/>
      <c r="L1719" s="213"/>
    </row>
    <row r="1720" spans="1:12" s="218" customFormat="1" ht="12.75">
      <c r="A1720" s="213"/>
      <c r="F1720" s="234"/>
      <c r="I1720" s="235"/>
      <c r="L1720" s="213"/>
    </row>
    <row r="1721" spans="1:12" s="218" customFormat="1" ht="12.75">
      <c r="A1721" s="213"/>
      <c r="F1721" s="234"/>
      <c r="I1721" s="235"/>
      <c r="L1721" s="213"/>
    </row>
    <row r="1722" spans="1:12" s="218" customFormat="1" ht="12.75">
      <c r="A1722" s="213"/>
      <c r="F1722" s="234"/>
      <c r="I1722" s="235"/>
      <c r="L1722" s="213"/>
    </row>
    <row r="1723" spans="1:12" s="218" customFormat="1" ht="12.75">
      <c r="A1723" s="213"/>
      <c r="F1723" s="234"/>
      <c r="I1723" s="235"/>
      <c r="L1723" s="213"/>
    </row>
    <row r="1724" spans="1:12" s="218" customFormat="1" ht="12.75">
      <c r="A1724" s="213"/>
      <c r="F1724" s="234"/>
      <c r="I1724" s="235"/>
      <c r="L1724" s="213"/>
    </row>
    <row r="1725" spans="1:12" s="218" customFormat="1" ht="12.75">
      <c r="A1725" s="213"/>
      <c r="F1725" s="234"/>
      <c r="I1725" s="235"/>
      <c r="L1725" s="213"/>
    </row>
    <row r="1726" spans="1:12" s="218" customFormat="1" ht="12.75">
      <c r="A1726" s="213"/>
      <c r="F1726" s="234"/>
      <c r="I1726" s="235"/>
      <c r="L1726" s="213"/>
    </row>
    <row r="1727" spans="1:12" s="218" customFormat="1" ht="12.75">
      <c r="A1727" s="213"/>
      <c r="F1727" s="234"/>
      <c r="I1727" s="235"/>
      <c r="L1727" s="213"/>
    </row>
    <row r="1728" spans="1:12" s="218" customFormat="1" ht="12.75">
      <c r="A1728" s="213"/>
      <c r="F1728" s="234"/>
      <c r="I1728" s="235"/>
      <c r="L1728" s="213"/>
    </row>
    <row r="1729" spans="1:12" s="218" customFormat="1" ht="12.75">
      <c r="A1729" s="213"/>
      <c r="F1729" s="234"/>
      <c r="I1729" s="235"/>
      <c r="L1729" s="213"/>
    </row>
    <row r="1730" spans="1:12" s="218" customFormat="1" ht="12.75">
      <c r="A1730" s="213"/>
      <c r="F1730" s="234"/>
      <c r="I1730" s="235"/>
      <c r="L1730" s="213"/>
    </row>
    <row r="1731" spans="1:12" s="218" customFormat="1" ht="12.75">
      <c r="A1731" s="213"/>
      <c r="F1731" s="234"/>
      <c r="I1731" s="235"/>
      <c r="L1731" s="213"/>
    </row>
    <row r="1732" spans="1:12" s="218" customFormat="1" ht="12.75">
      <c r="A1732" s="213"/>
      <c r="F1732" s="234"/>
      <c r="I1732" s="235"/>
      <c r="L1732" s="213"/>
    </row>
    <row r="1733" spans="1:12" s="218" customFormat="1" ht="12.75">
      <c r="A1733" s="213"/>
      <c r="F1733" s="234"/>
      <c r="I1733" s="235"/>
      <c r="L1733" s="213"/>
    </row>
    <row r="1734" spans="1:12" s="218" customFormat="1" ht="12.75">
      <c r="A1734" s="213"/>
      <c r="F1734" s="234"/>
      <c r="I1734" s="235"/>
      <c r="L1734" s="213"/>
    </row>
    <row r="1735" spans="1:12" s="218" customFormat="1" ht="12.75">
      <c r="A1735" s="213"/>
      <c r="F1735" s="234"/>
      <c r="I1735" s="235"/>
      <c r="L1735" s="213"/>
    </row>
    <row r="1736" spans="1:12" s="218" customFormat="1" ht="12.75">
      <c r="A1736" s="213"/>
      <c r="F1736" s="234"/>
      <c r="I1736" s="235"/>
      <c r="L1736" s="213"/>
    </row>
    <row r="1737" spans="1:12" s="218" customFormat="1" ht="12.75">
      <c r="A1737" s="213"/>
      <c r="F1737" s="234"/>
      <c r="I1737" s="235"/>
      <c r="L1737" s="213"/>
    </row>
    <row r="1738" spans="1:12" s="218" customFormat="1" ht="12.75">
      <c r="A1738" s="213"/>
      <c r="F1738" s="234"/>
      <c r="I1738" s="235"/>
      <c r="L1738" s="213"/>
    </row>
    <row r="1739" spans="1:12" s="218" customFormat="1" ht="12.75">
      <c r="A1739" s="213"/>
      <c r="F1739" s="234"/>
      <c r="I1739" s="235"/>
      <c r="L1739" s="213"/>
    </row>
    <row r="1740" spans="1:12" s="218" customFormat="1" ht="12.75">
      <c r="A1740" s="213"/>
      <c r="F1740" s="234"/>
      <c r="I1740" s="235"/>
      <c r="L1740" s="213"/>
    </row>
    <row r="1741" spans="1:12" s="218" customFormat="1" ht="12.75">
      <c r="A1741" s="213"/>
      <c r="F1741" s="234"/>
      <c r="I1741" s="235"/>
      <c r="L1741" s="213"/>
    </row>
    <row r="1742" spans="1:12" s="218" customFormat="1" ht="12.75">
      <c r="A1742" s="213"/>
      <c r="F1742" s="234"/>
      <c r="I1742" s="235"/>
      <c r="L1742" s="213"/>
    </row>
    <row r="1743" spans="1:12" s="218" customFormat="1" ht="12.75">
      <c r="A1743" s="213"/>
      <c r="F1743" s="234"/>
      <c r="I1743" s="235"/>
      <c r="L1743" s="213"/>
    </row>
    <row r="1744" spans="1:12" s="218" customFormat="1" ht="12.75">
      <c r="A1744" s="213"/>
      <c r="F1744" s="234"/>
      <c r="I1744" s="235"/>
      <c r="L1744" s="213"/>
    </row>
    <row r="1745" spans="1:12" s="218" customFormat="1" ht="12.75">
      <c r="A1745" s="213"/>
      <c r="F1745" s="234"/>
      <c r="I1745" s="235"/>
      <c r="L1745" s="213"/>
    </row>
    <row r="1746" spans="1:12" s="218" customFormat="1" ht="12.75">
      <c r="A1746" s="213"/>
      <c r="F1746" s="234"/>
      <c r="I1746" s="235"/>
      <c r="L1746" s="213"/>
    </row>
    <row r="1747" spans="1:12" s="218" customFormat="1" ht="12.75">
      <c r="A1747" s="213"/>
      <c r="F1747" s="234"/>
      <c r="I1747" s="235"/>
      <c r="L1747" s="213"/>
    </row>
    <row r="1748" spans="1:12" s="218" customFormat="1" ht="12.75">
      <c r="A1748" s="213"/>
      <c r="F1748" s="234"/>
      <c r="I1748" s="235"/>
      <c r="L1748" s="213"/>
    </row>
    <row r="1749" spans="1:12" s="218" customFormat="1" ht="12.75">
      <c r="A1749" s="213"/>
      <c r="F1749" s="234"/>
      <c r="I1749" s="235"/>
      <c r="L1749" s="213"/>
    </row>
    <row r="1750" spans="1:12" s="218" customFormat="1" ht="12.75">
      <c r="A1750" s="213"/>
      <c r="F1750" s="234"/>
      <c r="I1750" s="235"/>
      <c r="L1750" s="213"/>
    </row>
    <row r="1751" spans="1:12" s="218" customFormat="1" ht="12.75">
      <c r="A1751" s="213"/>
      <c r="F1751" s="234"/>
      <c r="I1751" s="235"/>
      <c r="L1751" s="213"/>
    </row>
    <row r="1752" spans="1:12" s="218" customFormat="1" ht="12.75">
      <c r="A1752" s="213"/>
      <c r="F1752" s="234"/>
      <c r="I1752" s="235"/>
      <c r="L1752" s="213"/>
    </row>
    <row r="1753" spans="1:12" s="218" customFormat="1" ht="12.75">
      <c r="A1753" s="213"/>
      <c r="F1753" s="234"/>
      <c r="I1753" s="235"/>
      <c r="L1753" s="213"/>
    </row>
    <row r="1754" spans="1:12" s="218" customFormat="1" ht="12.75">
      <c r="A1754" s="213"/>
      <c r="F1754" s="234"/>
      <c r="I1754" s="235"/>
      <c r="L1754" s="213"/>
    </row>
    <row r="1755" spans="1:12" s="218" customFormat="1" ht="12.75">
      <c r="A1755" s="213"/>
      <c r="F1755" s="234"/>
      <c r="I1755" s="235"/>
      <c r="L1755" s="213"/>
    </row>
    <row r="1756" spans="1:12" s="218" customFormat="1" ht="12.75">
      <c r="A1756" s="213"/>
      <c r="F1756" s="234"/>
      <c r="I1756" s="235"/>
      <c r="L1756" s="213"/>
    </row>
    <row r="1757" spans="1:12" s="218" customFormat="1" ht="12.75">
      <c r="A1757" s="213"/>
      <c r="F1757" s="234"/>
      <c r="I1757" s="235"/>
      <c r="L1757" s="213"/>
    </row>
    <row r="1758" spans="1:12" s="218" customFormat="1" ht="12.75">
      <c r="A1758" s="213"/>
      <c r="F1758" s="234"/>
      <c r="I1758" s="235"/>
      <c r="L1758" s="213"/>
    </row>
    <row r="1759" spans="1:12" s="218" customFormat="1" ht="12.75">
      <c r="A1759" s="213"/>
      <c r="F1759" s="234"/>
      <c r="I1759" s="235"/>
      <c r="L1759" s="213"/>
    </row>
    <row r="1760" spans="1:12" s="218" customFormat="1" ht="12.75">
      <c r="A1760" s="213"/>
      <c r="F1760" s="234"/>
      <c r="I1760" s="235"/>
      <c r="L1760" s="213"/>
    </row>
    <row r="1761" spans="1:12" s="218" customFormat="1" ht="12.75">
      <c r="A1761" s="213"/>
      <c r="F1761" s="234"/>
      <c r="I1761" s="235"/>
      <c r="L1761" s="213"/>
    </row>
    <row r="1762" spans="1:12" s="218" customFormat="1" ht="12.75">
      <c r="A1762" s="213"/>
      <c r="F1762" s="234"/>
      <c r="I1762" s="235"/>
      <c r="L1762" s="213"/>
    </row>
    <row r="1763" spans="1:12" s="218" customFormat="1" ht="12.75">
      <c r="A1763" s="213"/>
      <c r="F1763" s="234"/>
      <c r="I1763" s="235"/>
      <c r="L1763" s="213"/>
    </row>
    <row r="1764" spans="1:12" s="218" customFormat="1" ht="12.75">
      <c r="A1764" s="213"/>
      <c r="F1764" s="234"/>
      <c r="I1764" s="235"/>
      <c r="L1764" s="213"/>
    </row>
    <row r="1765" spans="1:12" s="218" customFormat="1" ht="12.75">
      <c r="A1765" s="213"/>
      <c r="F1765" s="234"/>
      <c r="I1765" s="235"/>
      <c r="L1765" s="213"/>
    </row>
    <row r="1766" spans="1:12" s="218" customFormat="1" ht="12.75">
      <c r="A1766" s="213"/>
      <c r="F1766" s="234"/>
      <c r="I1766" s="235"/>
      <c r="L1766" s="213"/>
    </row>
    <row r="1767" spans="1:12" s="218" customFormat="1" ht="12.75">
      <c r="A1767" s="213"/>
      <c r="F1767" s="234"/>
      <c r="I1767" s="235"/>
      <c r="L1767" s="213"/>
    </row>
    <row r="1768" spans="1:12" s="218" customFormat="1" ht="12.75">
      <c r="A1768" s="213"/>
      <c r="F1768" s="234"/>
      <c r="I1768" s="235"/>
      <c r="L1768" s="213"/>
    </row>
    <row r="1769" spans="1:12" s="218" customFormat="1" ht="12.75">
      <c r="A1769" s="213"/>
      <c r="F1769" s="234"/>
      <c r="I1769" s="235"/>
      <c r="L1769" s="213"/>
    </row>
    <row r="1770" spans="1:12" s="218" customFormat="1" ht="12.75">
      <c r="A1770" s="213"/>
      <c r="F1770" s="234"/>
      <c r="I1770" s="235"/>
      <c r="L1770" s="213"/>
    </row>
    <row r="1771" spans="1:12" s="218" customFormat="1" ht="12.75">
      <c r="A1771" s="213"/>
      <c r="F1771" s="234"/>
      <c r="I1771" s="235"/>
      <c r="L1771" s="213"/>
    </row>
    <row r="1772" spans="1:12" s="218" customFormat="1" ht="12.75">
      <c r="A1772" s="213"/>
      <c r="F1772" s="234"/>
      <c r="I1772" s="235"/>
      <c r="L1772" s="213"/>
    </row>
    <row r="1773" spans="1:12" s="218" customFormat="1" ht="12.75">
      <c r="A1773" s="213"/>
      <c r="F1773" s="234"/>
      <c r="I1773" s="235"/>
      <c r="L1773" s="213"/>
    </row>
    <row r="1774" spans="1:12" s="218" customFormat="1" ht="12.75">
      <c r="A1774" s="213"/>
      <c r="F1774" s="234"/>
      <c r="I1774" s="235"/>
      <c r="L1774" s="213"/>
    </row>
    <row r="1775" spans="1:12" s="218" customFormat="1" ht="12.75">
      <c r="A1775" s="213"/>
      <c r="F1775" s="234"/>
      <c r="I1775" s="235"/>
      <c r="L1775" s="213"/>
    </row>
    <row r="1776" spans="1:12" s="218" customFormat="1" ht="12.75">
      <c r="A1776" s="213"/>
      <c r="F1776" s="234"/>
      <c r="I1776" s="235"/>
      <c r="L1776" s="213"/>
    </row>
    <row r="1777" spans="1:12" s="218" customFormat="1" ht="12.75">
      <c r="A1777" s="213"/>
      <c r="F1777" s="234"/>
      <c r="I1777" s="235"/>
      <c r="L1777" s="213"/>
    </row>
    <row r="1778" spans="1:12" s="218" customFormat="1" ht="12.75">
      <c r="A1778" s="213"/>
      <c r="F1778" s="234"/>
      <c r="I1778" s="235"/>
      <c r="L1778" s="213"/>
    </row>
    <row r="1779" spans="1:12" s="218" customFormat="1" ht="12.75">
      <c r="A1779" s="213"/>
      <c r="F1779" s="234"/>
      <c r="I1779" s="235"/>
      <c r="L1779" s="213"/>
    </row>
    <row r="1780" spans="1:12" s="218" customFormat="1" ht="12.75">
      <c r="A1780" s="213"/>
      <c r="F1780" s="234"/>
      <c r="I1780" s="235"/>
      <c r="L1780" s="213"/>
    </row>
    <row r="1781" spans="1:12" s="218" customFormat="1" ht="12.75">
      <c r="A1781" s="213"/>
      <c r="F1781" s="234"/>
      <c r="I1781" s="235"/>
      <c r="L1781" s="213"/>
    </row>
    <row r="1782" spans="1:12" s="218" customFormat="1" ht="12.75">
      <c r="A1782" s="213"/>
      <c r="F1782" s="234"/>
      <c r="I1782" s="235"/>
      <c r="L1782" s="213"/>
    </row>
    <row r="1783" spans="1:12" s="218" customFormat="1" ht="12.75">
      <c r="A1783" s="213"/>
      <c r="F1783" s="234"/>
      <c r="I1783" s="235"/>
      <c r="L1783" s="213"/>
    </row>
    <row r="1784" spans="1:12" s="218" customFormat="1" ht="12.75">
      <c r="A1784" s="213"/>
      <c r="F1784" s="234"/>
      <c r="I1784" s="235"/>
      <c r="L1784" s="213"/>
    </row>
    <row r="1785" spans="1:12" s="218" customFormat="1" ht="12.75">
      <c r="A1785" s="213"/>
      <c r="F1785" s="234"/>
      <c r="I1785" s="235"/>
      <c r="L1785" s="213"/>
    </row>
    <row r="1786" spans="1:12" s="218" customFormat="1" ht="12.75">
      <c r="A1786" s="213"/>
      <c r="F1786" s="234"/>
      <c r="I1786" s="235"/>
      <c r="L1786" s="213"/>
    </row>
    <row r="1787" spans="1:12" s="218" customFormat="1" ht="12.75">
      <c r="A1787" s="213"/>
      <c r="F1787" s="234"/>
      <c r="I1787" s="235"/>
      <c r="L1787" s="213"/>
    </row>
    <row r="1788" spans="1:12" s="218" customFormat="1" ht="12.75">
      <c r="A1788" s="213"/>
      <c r="F1788" s="234"/>
      <c r="I1788" s="235"/>
      <c r="L1788" s="213"/>
    </row>
    <row r="1789" spans="1:12" s="218" customFormat="1" ht="12.75">
      <c r="A1789" s="213"/>
      <c r="F1789" s="234"/>
      <c r="I1789" s="235"/>
      <c r="L1789" s="213"/>
    </row>
    <row r="1790" spans="1:12" s="218" customFormat="1" ht="12.75">
      <c r="A1790" s="213"/>
      <c r="F1790" s="234"/>
      <c r="I1790" s="235"/>
      <c r="L1790" s="213"/>
    </row>
    <row r="1791" spans="1:12" s="218" customFormat="1" ht="12.75">
      <c r="A1791" s="213"/>
      <c r="F1791" s="234"/>
      <c r="I1791" s="235"/>
      <c r="L1791" s="213"/>
    </row>
    <row r="1792" spans="1:12" s="218" customFormat="1" ht="12.75">
      <c r="A1792" s="213"/>
      <c r="F1792" s="234"/>
      <c r="I1792" s="235"/>
      <c r="L1792" s="213"/>
    </row>
    <row r="1793" spans="1:12" s="218" customFormat="1" ht="12.75">
      <c r="A1793" s="213"/>
      <c r="F1793" s="234"/>
      <c r="I1793" s="235"/>
      <c r="L1793" s="213"/>
    </row>
    <row r="1794" spans="1:12" s="218" customFormat="1" ht="12.75">
      <c r="A1794" s="213"/>
      <c r="F1794" s="234"/>
      <c r="I1794" s="235"/>
      <c r="L1794" s="213"/>
    </row>
    <row r="1795" spans="1:12" s="218" customFormat="1" ht="12.75">
      <c r="A1795" s="213"/>
      <c r="F1795" s="234"/>
      <c r="I1795" s="235"/>
      <c r="L1795" s="213"/>
    </row>
    <row r="1796" spans="1:12" s="218" customFormat="1" ht="12.75">
      <c r="A1796" s="213"/>
      <c r="F1796" s="234"/>
      <c r="I1796" s="235"/>
      <c r="L1796" s="213"/>
    </row>
    <row r="1797" spans="1:12" s="218" customFormat="1" ht="12.75">
      <c r="A1797" s="213"/>
      <c r="F1797" s="234"/>
      <c r="I1797" s="235"/>
      <c r="L1797" s="213"/>
    </row>
    <row r="1798" spans="1:12" s="218" customFormat="1" ht="12.75">
      <c r="A1798" s="213"/>
      <c r="F1798" s="234"/>
      <c r="I1798" s="235"/>
      <c r="L1798" s="213"/>
    </row>
    <row r="1799" spans="1:12" s="218" customFormat="1" ht="12.75">
      <c r="A1799" s="213"/>
      <c r="F1799" s="234"/>
      <c r="I1799" s="235"/>
      <c r="L1799" s="213"/>
    </row>
    <row r="1800" spans="1:12" s="218" customFormat="1" ht="12.75">
      <c r="A1800" s="213"/>
      <c r="F1800" s="234"/>
      <c r="I1800" s="235"/>
      <c r="L1800" s="213"/>
    </row>
    <row r="1801" spans="1:12" s="218" customFormat="1" ht="12.75">
      <c r="A1801" s="213"/>
      <c r="F1801" s="234"/>
      <c r="I1801" s="235"/>
      <c r="L1801" s="213"/>
    </row>
    <row r="1802" spans="1:12" s="218" customFormat="1" ht="12.75">
      <c r="A1802" s="213"/>
      <c r="F1802" s="234"/>
      <c r="I1802" s="235"/>
      <c r="L1802" s="213"/>
    </row>
    <row r="1803" spans="1:12" s="218" customFormat="1" ht="12.75">
      <c r="A1803" s="213"/>
      <c r="F1803" s="234"/>
      <c r="I1803" s="235"/>
      <c r="L1803" s="213"/>
    </row>
    <row r="1804" spans="1:12" s="218" customFormat="1" ht="12.75">
      <c r="A1804" s="213"/>
      <c r="F1804" s="234"/>
      <c r="I1804" s="235"/>
      <c r="L1804" s="213"/>
    </row>
    <row r="1805" spans="1:12" s="218" customFormat="1" ht="12.75">
      <c r="A1805" s="213"/>
      <c r="F1805" s="234"/>
      <c r="I1805" s="235"/>
      <c r="L1805" s="213"/>
    </row>
    <row r="1806" spans="1:12" s="218" customFormat="1" ht="12.75">
      <c r="A1806" s="213"/>
      <c r="F1806" s="234"/>
      <c r="I1806" s="235"/>
      <c r="L1806" s="213"/>
    </row>
    <row r="1807" spans="1:12" s="218" customFormat="1" ht="12.75">
      <c r="A1807" s="213"/>
      <c r="F1807" s="234"/>
      <c r="I1807" s="235"/>
      <c r="L1807" s="213"/>
    </row>
    <row r="1808" spans="1:12" s="218" customFormat="1" ht="12.75">
      <c r="A1808" s="213"/>
      <c r="F1808" s="234"/>
      <c r="I1808" s="235"/>
      <c r="L1808" s="213"/>
    </row>
    <row r="1809" spans="1:12" s="218" customFormat="1" ht="12.75">
      <c r="A1809" s="213"/>
      <c r="F1809" s="234"/>
      <c r="I1809" s="235"/>
      <c r="L1809" s="213"/>
    </row>
    <row r="1810" spans="1:12" s="218" customFormat="1" ht="12.75">
      <c r="A1810" s="213"/>
      <c r="F1810" s="234"/>
      <c r="I1810" s="235"/>
      <c r="L1810" s="213"/>
    </row>
    <row r="1811" spans="1:12" s="218" customFormat="1" ht="12.75">
      <c r="A1811" s="213"/>
      <c r="F1811" s="234"/>
      <c r="I1811" s="235"/>
      <c r="L1811" s="213"/>
    </row>
    <row r="1812" spans="1:12" s="218" customFormat="1" ht="12.75">
      <c r="A1812" s="213"/>
      <c r="F1812" s="234"/>
      <c r="I1812" s="235"/>
      <c r="L1812" s="213"/>
    </row>
    <row r="1813" spans="1:12" s="218" customFormat="1" ht="12.75">
      <c r="A1813" s="213"/>
      <c r="F1813" s="234"/>
      <c r="I1813" s="235"/>
      <c r="L1813" s="213"/>
    </row>
    <row r="1814" spans="1:12" s="218" customFormat="1" ht="12.75">
      <c r="A1814" s="213"/>
      <c r="F1814" s="234"/>
      <c r="I1814" s="235"/>
      <c r="L1814" s="213"/>
    </row>
    <row r="1815" spans="1:12" s="218" customFormat="1" ht="12.75">
      <c r="A1815" s="213"/>
      <c r="F1815" s="234"/>
      <c r="I1815" s="235"/>
      <c r="L1815" s="213"/>
    </row>
    <row r="1816" spans="1:12" s="218" customFormat="1" ht="12.75">
      <c r="A1816" s="213"/>
      <c r="F1816" s="234"/>
      <c r="I1816" s="235"/>
      <c r="L1816" s="213"/>
    </row>
    <row r="1817" spans="1:12" s="218" customFormat="1" ht="12.75">
      <c r="A1817" s="213"/>
      <c r="F1817" s="234"/>
      <c r="I1817" s="235"/>
      <c r="L1817" s="213"/>
    </row>
    <row r="1818" spans="1:12" s="218" customFormat="1" ht="12.75">
      <c r="A1818" s="213"/>
      <c r="F1818" s="234"/>
      <c r="I1818" s="235"/>
      <c r="L1818" s="213"/>
    </row>
    <row r="1819" spans="1:12" s="218" customFormat="1" ht="12.75">
      <c r="A1819" s="213"/>
      <c r="F1819" s="234"/>
      <c r="I1819" s="235"/>
      <c r="L1819" s="213"/>
    </row>
    <row r="1820" spans="1:12" s="218" customFormat="1" ht="12.75">
      <c r="A1820" s="213"/>
      <c r="F1820" s="234"/>
      <c r="I1820" s="235"/>
      <c r="L1820" s="213"/>
    </row>
    <row r="1821" spans="1:12" s="218" customFormat="1" ht="12.75">
      <c r="A1821" s="213"/>
      <c r="F1821" s="234"/>
      <c r="I1821" s="235"/>
      <c r="L1821" s="213"/>
    </row>
    <row r="1822" spans="1:12" s="218" customFormat="1" ht="12.75">
      <c r="A1822" s="213"/>
      <c r="F1822" s="234"/>
      <c r="I1822" s="235"/>
      <c r="L1822" s="213"/>
    </row>
    <row r="1823" spans="1:12" s="218" customFormat="1" ht="12.75">
      <c r="A1823" s="213"/>
      <c r="F1823" s="234"/>
      <c r="I1823" s="235"/>
      <c r="L1823" s="213"/>
    </row>
    <row r="1824" spans="1:12" s="218" customFormat="1" ht="12.75">
      <c r="A1824" s="213"/>
      <c r="F1824" s="234"/>
      <c r="I1824" s="235"/>
      <c r="L1824" s="213"/>
    </row>
    <row r="1825" spans="1:12" s="218" customFormat="1" ht="12.75">
      <c r="A1825" s="213"/>
      <c r="F1825" s="234"/>
      <c r="I1825" s="235"/>
      <c r="L1825" s="213"/>
    </row>
    <row r="1826" spans="1:12" s="218" customFormat="1" ht="12.75">
      <c r="A1826" s="213"/>
      <c r="F1826" s="234"/>
      <c r="I1826" s="235"/>
      <c r="L1826" s="213"/>
    </row>
    <row r="1827" spans="1:12" s="218" customFormat="1" ht="12.75">
      <c r="A1827" s="213"/>
      <c r="F1827" s="234"/>
      <c r="I1827" s="235"/>
      <c r="L1827" s="213"/>
    </row>
    <row r="1828" spans="1:12" s="218" customFormat="1" ht="12.75">
      <c r="A1828" s="213"/>
      <c r="F1828" s="234"/>
      <c r="I1828" s="235"/>
      <c r="L1828" s="213"/>
    </row>
    <row r="1829" spans="1:12" s="218" customFormat="1" ht="12.75">
      <c r="A1829" s="213"/>
      <c r="F1829" s="234"/>
      <c r="I1829" s="235"/>
      <c r="L1829" s="213"/>
    </row>
    <row r="1830" spans="1:12" s="218" customFormat="1" ht="12.75">
      <c r="A1830" s="213"/>
      <c r="F1830" s="234"/>
      <c r="I1830" s="235"/>
      <c r="L1830" s="213"/>
    </row>
    <row r="1831" spans="1:12" s="218" customFormat="1" ht="12.75">
      <c r="A1831" s="213"/>
      <c r="F1831" s="234"/>
      <c r="I1831" s="235"/>
      <c r="L1831" s="213"/>
    </row>
    <row r="1832" spans="1:12" s="218" customFormat="1" ht="12.75">
      <c r="A1832" s="213"/>
      <c r="F1832" s="234"/>
      <c r="I1832" s="235"/>
      <c r="L1832" s="213"/>
    </row>
    <row r="1833" spans="1:12" s="218" customFormat="1" ht="12.75">
      <c r="A1833" s="213"/>
      <c r="F1833" s="234"/>
      <c r="I1833" s="235"/>
      <c r="L1833" s="213"/>
    </row>
    <row r="1834" spans="1:12" s="218" customFormat="1" ht="12.75">
      <c r="A1834" s="213"/>
      <c r="F1834" s="234"/>
      <c r="I1834" s="235"/>
      <c r="L1834" s="213"/>
    </row>
    <row r="1835" spans="1:12" s="218" customFormat="1" ht="12.75">
      <c r="A1835" s="213"/>
      <c r="F1835" s="234"/>
      <c r="I1835" s="235"/>
      <c r="L1835" s="213"/>
    </row>
    <row r="1836" spans="1:12" s="218" customFormat="1" ht="12.75">
      <c r="A1836" s="213"/>
      <c r="F1836" s="234"/>
      <c r="I1836" s="235"/>
      <c r="L1836" s="213"/>
    </row>
    <row r="1837" spans="1:12" s="218" customFormat="1" ht="12.75">
      <c r="A1837" s="213"/>
      <c r="F1837" s="234"/>
      <c r="I1837" s="235"/>
      <c r="L1837" s="213"/>
    </row>
    <row r="1838" spans="1:12" s="218" customFormat="1" ht="12.75">
      <c r="A1838" s="213"/>
      <c r="F1838" s="234"/>
      <c r="I1838" s="235"/>
      <c r="L1838" s="213"/>
    </row>
    <row r="1839" spans="1:12" s="218" customFormat="1" ht="12.75">
      <c r="A1839" s="213"/>
      <c r="F1839" s="234"/>
      <c r="I1839" s="235"/>
      <c r="L1839" s="213"/>
    </row>
    <row r="1840" spans="1:12" s="218" customFormat="1" ht="12.75">
      <c r="A1840" s="213"/>
      <c r="F1840" s="234"/>
      <c r="I1840" s="235"/>
      <c r="L1840" s="213"/>
    </row>
    <row r="1841" spans="1:12" s="218" customFormat="1" ht="12.75">
      <c r="A1841" s="213"/>
      <c r="F1841" s="234"/>
      <c r="I1841" s="235"/>
      <c r="L1841" s="213"/>
    </row>
    <row r="1842" spans="1:12" s="218" customFormat="1" ht="12.75">
      <c r="A1842" s="213"/>
      <c r="F1842" s="234"/>
      <c r="I1842" s="235"/>
      <c r="L1842" s="213"/>
    </row>
    <row r="1843" spans="1:12" s="218" customFormat="1" ht="12.75">
      <c r="A1843" s="213"/>
      <c r="F1843" s="234"/>
      <c r="I1843" s="235"/>
      <c r="L1843" s="213"/>
    </row>
    <row r="1844" spans="1:12" s="218" customFormat="1" ht="12.75">
      <c r="A1844" s="213"/>
      <c r="F1844" s="234"/>
      <c r="I1844" s="235"/>
      <c r="L1844" s="213"/>
    </row>
    <row r="1845" spans="1:12" s="218" customFormat="1" ht="12.75">
      <c r="A1845" s="213"/>
      <c r="F1845" s="234"/>
      <c r="I1845" s="235"/>
      <c r="L1845" s="213"/>
    </row>
    <row r="1846" spans="1:12" s="218" customFormat="1" ht="12.75">
      <c r="A1846" s="213"/>
      <c r="F1846" s="234"/>
      <c r="I1846" s="235"/>
      <c r="L1846" s="213"/>
    </row>
    <row r="1847" spans="1:12" s="218" customFormat="1" ht="12.75">
      <c r="A1847" s="213"/>
      <c r="F1847" s="234"/>
      <c r="I1847" s="235"/>
      <c r="L1847" s="213"/>
    </row>
    <row r="1848" spans="1:12" s="218" customFormat="1" ht="12.75">
      <c r="A1848" s="213"/>
      <c r="F1848" s="234"/>
      <c r="I1848" s="235"/>
      <c r="L1848" s="213"/>
    </row>
    <row r="1849" spans="1:12" s="218" customFormat="1" ht="12.75">
      <c r="A1849" s="213"/>
      <c r="F1849" s="234"/>
      <c r="I1849" s="235"/>
      <c r="L1849" s="213"/>
    </row>
    <row r="1850" spans="1:12" s="218" customFormat="1" ht="12.75">
      <c r="A1850" s="213"/>
      <c r="F1850" s="234"/>
      <c r="I1850" s="235"/>
      <c r="L1850" s="213"/>
    </row>
    <row r="1851" spans="1:12" s="218" customFormat="1" ht="12.75">
      <c r="A1851" s="213"/>
      <c r="F1851" s="234"/>
      <c r="I1851" s="235"/>
      <c r="L1851" s="213"/>
    </row>
    <row r="1852" spans="1:12" s="218" customFormat="1" ht="12.75">
      <c r="A1852" s="213"/>
      <c r="F1852" s="234"/>
      <c r="I1852" s="235"/>
      <c r="L1852" s="213"/>
    </row>
    <row r="1853" spans="1:12" s="218" customFormat="1" ht="12.75">
      <c r="A1853" s="213"/>
      <c r="F1853" s="234"/>
      <c r="I1853" s="235"/>
      <c r="L1853" s="213"/>
    </row>
    <row r="1854" spans="1:12" s="218" customFormat="1" ht="12.75">
      <c r="A1854" s="213"/>
      <c r="F1854" s="234"/>
      <c r="I1854" s="235"/>
      <c r="L1854" s="213"/>
    </row>
    <row r="1855" spans="1:12" s="218" customFormat="1" ht="12.75">
      <c r="A1855" s="213"/>
      <c r="F1855" s="234"/>
      <c r="I1855" s="235"/>
      <c r="L1855" s="213"/>
    </row>
    <row r="1856" spans="1:12" s="218" customFormat="1" ht="12.75">
      <c r="A1856" s="213"/>
      <c r="F1856" s="234"/>
      <c r="I1856" s="235"/>
      <c r="L1856" s="213"/>
    </row>
    <row r="1857" spans="1:12" s="218" customFormat="1" ht="12.75">
      <c r="A1857" s="213"/>
      <c r="F1857" s="234"/>
      <c r="I1857" s="235"/>
      <c r="L1857" s="213"/>
    </row>
    <row r="1858" spans="1:12" s="218" customFormat="1" ht="12.75">
      <c r="A1858" s="213"/>
      <c r="F1858" s="234"/>
      <c r="I1858" s="235"/>
      <c r="L1858" s="213"/>
    </row>
    <row r="1859" spans="1:12" s="218" customFormat="1" ht="12.75">
      <c r="A1859" s="213"/>
      <c r="F1859" s="234"/>
      <c r="I1859" s="235"/>
      <c r="L1859" s="213"/>
    </row>
    <row r="1860" spans="1:12" s="218" customFormat="1" ht="12.75">
      <c r="A1860" s="213"/>
      <c r="F1860" s="234"/>
      <c r="I1860" s="235"/>
      <c r="L1860" s="213"/>
    </row>
    <row r="1861" spans="1:12" s="218" customFormat="1" ht="12.75">
      <c r="A1861" s="213"/>
      <c r="F1861" s="234"/>
      <c r="I1861" s="235"/>
      <c r="L1861" s="213"/>
    </row>
    <row r="1862" spans="1:12" s="218" customFormat="1" ht="12.75">
      <c r="A1862" s="213"/>
      <c r="F1862" s="234"/>
      <c r="I1862" s="235"/>
      <c r="L1862" s="213"/>
    </row>
    <row r="1863" spans="1:12" s="218" customFormat="1" ht="12.75">
      <c r="A1863" s="213"/>
      <c r="F1863" s="234"/>
      <c r="I1863" s="235"/>
      <c r="L1863" s="213"/>
    </row>
    <row r="1864" spans="1:12" s="218" customFormat="1" ht="12.75">
      <c r="A1864" s="213"/>
      <c r="F1864" s="234"/>
      <c r="I1864" s="235"/>
      <c r="L1864" s="213"/>
    </row>
    <row r="1865" spans="1:12" s="218" customFormat="1" ht="12.75">
      <c r="A1865" s="213"/>
      <c r="F1865" s="234"/>
      <c r="I1865" s="235"/>
      <c r="L1865" s="213"/>
    </row>
    <row r="1866" spans="1:12" s="218" customFormat="1" ht="12.75">
      <c r="A1866" s="213"/>
      <c r="F1866" s="234"/>
      <c r="I1866" s="235"/>
      <c r="L1866" s="213"/>
    </row>
    <row r="1867" spans="1:12" s="218" customFormat="1" ht="12.75">
      <c r="A1867" s="213"/>
      <c r="F1867" s="234"/>
      <c r="I1867" s="235"/>
      <c r="L1867" s="213"/>
    </row>
    <row r="1868" spans="1:12" s="218" customFormat="1" ht="12.75">
      <c r="A1868" s="213"/>
      <c r="F1868" s="234"/>
      <c r="I1868" s="235"/>
      <c r="L1868" s="213"/>
    </row>
    <row r="1869" spans="1:12" s="218" customFormat="1" ht="12.75">
      <c r="A1869" s="213"/>
      <c r="F1869" s="234"/>
      <c r="I1869" s="235"/>
      <c r="L1869" s="213"/>
    </row>
    <row r="1870" spans="1:12" s="218" customFormat="1" ht="12.75">
      <c r="A1870" s="213"/>
      <c r="F1870" s="234"/>
      <c r="I1870" s="235"/>
      <c r="L1870" s="213"/>
    </row>
    <row r="1871" spans="1:12" s="218" customFormat="1" ht="12.75">
      <c r="A1871" s="213"/>
      <c r="F1871" s="234"/>
      <c r="I1871" s="235"/>
      <c r="L1871" s="213"/>
    </row>
    <row r="1872" spans="1:12" s="218" customFormat="1" ht="12.75">
      <c r="A1872" s="213"/>
      <c r="F1872" s="234"/>
      <c r="I1872" s="235"/>
      <c r="L1872" s="213"/>
    </row>
    <row r="1873" spans="1:12" s="218" customFormat="1" ht="12.75">
      <c r="A1873" s="213"/>
      <c r="F1873" s="234"/>
      <c r="I1873" s="235"/>
      <c r="L1873" s="213"/>
    </row>
    <row r="1874" spans="1:12" s="218" customFormat="1" ht="12.75">
      <c r="A1874" s="213"/>
      <c r="F1874" s="234"/>
      <c r="I1874" s="235"/>
      <c r="L1874" s="213"/>
    </row>
    <row r="1875" spans="1:12" s="218" customFormat="1" ht="12.75">
      <c r="A1875" s="213"/>
      <c r="F1875" s="234"/>
      <c r="I1875" s="235"/>
      <c r="L1875" s="213"/>
    </row>
    <row r="1876" spans="1:12" s="218" customFormat="1" ht="12.75">
      <c r="A1876" s="213"/>
      <c r="F1876" s="234"/>
      <c r="I1876" s="235"/>
      <c r="L1876" s="213"/>
    </row>
    <row r="1877" spans="1:12" s="218" customFormat="1" ht="12.75">
      <c r="A1877" s="213"/>
      <c r="F1877" s="234"/>
      <c r="I1877" s="235"/>
      <c r="L1877" s="213"/>
    </row>
    <row r="1878" spans="1:12" s="218" customFormat="1" ht="12.75">
      <c r="A1878" s="213"/>
      <c r="F1878" s="234"/>
      <c r="I1878" s="235"/>
      <c r="L1878" s="213"/>
    </row>
    <row r="1879" spans="1:12" s="218" customFormat="1" ht="12.75">
      <c r="A1879" s="213"/>
      <c r="F1879" s="234"/>
      <c r="I1879" s="235"/>
      <c r="L1879" s="213"/>
    </row>
    <row r="1880" spans="1:12" s="218" customFormat="1" ht="12.75">
      <c r="A1880" s="213"/>
      <c r="F1880" s="234"/>
      <c r="I1880" s="235"/>
      <c r="L1880" s="213"/>
    </row>
    <row r="1881" spans="1:12" s="218" customFormat="1" ht="12.75">
      <c r="A1881" s="213"/>
      <c r="F1881" s="234"/>
      <c r="I1881" s="235"/>
      <c r="L1881" s="213"/>
    </row>
    <row r="1882" spans="1:12" s="218" customFormat="1" ht="12.75">
      <c r="A1882" s="213"/>
      <c r="F1882" s="234"/>
      <c r="I1882" s="235"/>
      <c r="L1882" s="213"/>
    </row>
    <row r="1883" spans="1:12" s="218" customFormat="1" ht="12.75">
      <c r="A1883" s="213"/>
      <c r="F1883" s="234"/>
      <c r="I1883" s="235"/>
      <c r="L1883" s="213"/>
    </row>
    <row r="1884" spans="1:12" s="218" customFormat="1" ht="12.75">
      <c r="A1884" s="213"/>
      <c r="F1884" s="234"/>
      <c r="I1884" s="235"/>
      <c r="L1884" s="213"/>
    </row>
    <row r="1885" spans="1:12" s="218" customFormat="1" ht="12.75">
      <c r="A1885" s="213"/>
      <c r="F1885" s="234"/>
      <c r="I1885" s="235"/>
      <c r="L1885" s="213"/>
    </row>
    <row r="1886" spans="1:12" s="218" customFormat="1" ht="12.75">
      <c r="A1886" s="213"/>
      <c r="F1886" s="234"/>
      <c r="I1886" s="235"/>
      <c r="L1886" s="213"/>
    </row>
    <row r="1887" spans="1:12" s="218" customFormat="1" ht="12.75">
      <c r="A1887" s="213"/>
      <c r="F1887" s="234"/>
      <c r="I1887" s="235"/>
      <c r="L1887" s="213"/>
    </row>
    <row r="1888" spans="1:12" s="218" customFormat="1" ht="12.75">
      <c r="A1888" s="213"/>
      <c r="F1888" s="234"/>
      <c r="I1888" s="235"/>
      <c r="L1888" s="213"/>
    </row>
    <row r="1889" spans="1:12" s="218" customFormat="1" ht="12.75">
      <c r="A1889" s="213"/>
      <c r="F1889" s="234"/>
      <c r="I1889" s="235"/>
      <c r="L1889" s="213"/>
    </row>
    <row r="1890" spans="1:12" s="218" customFormat="1" ht="12.75">
      <c r="A1890" s="213"/>
      <c r="F1890" s="234"/>
      <c r="I1890" s="235"/>
      <c r="L1890" s="213"/>
    </row>
    <row r="1891" spans="1:12" s="218" customFormat="1" ht="12.75">
      <c r="A1891" s="213"/>
      <c r="F1891" s="234"/>
      <c r="I1891" s="235"/>
      <c r="L1891" s="213"/>
    </row>
    <row r="1892" spans="1:12" s="218" customFormat="1" ht="12.75">
      <c r="A1892" s="213"/>
      <c r="F1892" s="234"/>
      <c r="I1892" s="235"/>
      <c r="L1892" s="213"/>
    </row>
    <row r="1893" spans="1:12" s="218" customFormat="1" ht="12.75">
      <c r="A1893" s="213"/>
      <c r="F1893" s="234"/>
      <c r="I1893" s="235"/>
      <c r="L1893" s="213"/>
    </row>
    <row r="1894" spans="1:12" s="218" customFormat="1" ht="12.75">
      <c r="A1894" s="213"/>
      <c r="F1894" s="234"/>
      <c r="I1894" s="235"/>
      <c r="L1894" s="213"/>
    </row>
    <row r="1895" spans="1:12" s="218" customFormat="1" ht="12.75">
      <c r="A1895" s="213"/>
      <c r="F1895" s="234"/>
      <c r="I1895" s="235"/>
      <c r="L1895" s="213"/>
    </row>
    <row r="1896" spans="1:12" s="218" customFormat="1" ht="12.75">
      <c r="A1896" s="213"/>
      <c r="F1896" s="234"/>
      <c r="I1896" s="235"/>
      <c r="L1896" s="213"/>
    </row>
    <row r="1897" spans="1:12" s="218" customFormat="1" ht="12.75">
      <c r="A1897" s="213"/>
      <c r="F1897" s="234"/>
      <c r="I1897" s="235"/>
      <c r="L1897" s="213"/>
    </row>
    <row r="1898" spans="1:12" s="218" customFormat="1" ht="12.75">
      <c r="A1898" s="213"/>
      <c r="F1898" s="234"/>
      <c r="I1898" s="235"/>
      <c r="L1898" s="213"/>
    </row>
    <row r="1899" spans="1:12" s="218" customFormat="1" ht="12.75">
      <c r="A1899" s="213"/>
      <c r="F1899" s="234"/>
      <c r="I1899" s="235"/>
      <c r="L1899" s="213"/>
    </row>
    <row r="1900" spans="1:12" s="218" customFormat="1" ht="12.75">
      <c r="A1900" s="213"/>
      <c r="F1900" s="234"/>
      <c r="I1900" s="235"/>
      <c r="L1900" s="213"/>
    </row>
    <row r="1901" spans="1:12" s="218" customFormat="1" ht="12.75">
      <c r="A1901" s="213"/>
      <c r="F1901" s="234"/>
      <c r="I1901" s="235"/>
      <c r="L1901" s="213"/>
    </row>
    <row r="1902" spans="1:12" s="218" customFormat="1" ht="12.75">
      <c r="A1902" s="213"/>
      <c r="F1902" s="234"/>
      <c r="I1902" s="235"/>
      <c r="L1902" s="213"/>
    </row>
    <row r="1903" spans="1:12" s="218" customFormat="1" ht="12.75">
      <c r="A1903" s="213"/>
      <c r="F1903" s="234"/>
      <c r="I1903" s="235"/>
      <c r="L1903" s="213"/>
    </row>
    <row r="1904" spans="1:12" s="218" customFormat="1" ht="12.75">
      <c r="A1904" s="213"/>
      <c r="F1904" s="234"/>
      <c r="I1904" s="235"/>
      <c r="L1904" s="213"/>
    </row>
    <row r="1905" spans="1:12" s="218" customFormat="1" ht="12.75">
      <c r="A1905" s="213"/>
      <c r="F1905" s="234"/>
      <c r="I1905" s="235"/>
      <c r="L1905" s="213"/>
    </row>
    <row r="1906" spans="1:12" s="218" customFormat="1" ht="12.75">
      <c r="A1906" s="213"/>
      <c r="F1906" s="234"/>
      <c r="I1906" s="235"/>
      <c r="L1906" s="213"/>
    </row>
    <row r="1907" spans="1:12" s="218" customFormat="1" ht="12.75">
      <c r="A1907" s="213"/>
      <c r="F1907" s="234"/>
      <c r="I1907" s="235"/>
      <c r="L1907" s="213"/>
    </row>
    <row r="1908" spans="1:12" s="218" customFormat="1" ht="12.75">
      <c r="A1908" s="213"/>
      <c r="F1908" s="234"/>
      <c r="I1908" s="235"/>
      <c r="L1908" s="213"/>
    </row>
    <row r="1909" spans="1:12" s="218" customFormat="1" ht="12.75">
      <c r="A1909" s="213"/>
      <c r="F1909" s="234"/>
      <c r="I1909" s="235"/>
      <c r="L1909" s="213"/>
    </row>
    <row r="1910" spans="1:12" s="218" customFormat="1" ht="12.75">
      <c r="A1910" s="213"/>
      <c r="F1910" s="234"/>
      <c r="I1910" s="235"/>
      <c r="L1910" s="213"/>
    </row>
    <row r="1911" spans="1:12" s="218" customFormat="1" ht="12.75">
      <c r="A1911" s="213"/>
      <c r="F1911" s="234"/>
      <c r="I1911" s="235"/>
      <c r="L1911" s="213"/>
    </row>
    <row r="1912" spans="1:12" s="218" customFormat="1" ht="12.75">
      <c r="A1912" s="213"/>
      <c r="F1912" s="234"/>
      <c r="I1912" s="235"/>
      <c r="L1912" s="213"/>
    </row>
    <row r="1913" spans="1:12" s="218" customFormat="1" ht="12.75">
      <c r="A1913" s="213"/>
      <c r="F1913" s="234"/>
      <c r="I1913" s="235"/>
      <c r="L1913" s="213"/>
    </row>
    <row r="1914" spans="1:12" s="218" customFormat="1" ht="12.75">
      <c r="A1914" s="213"/>
      <c r="F1914" s="234"/>
      <c r="I1914" s="235"/>
      <c r="L1914" s="213"/>
    </row>
    <row r="1915" spans="1:12" s="218" customFormat="1" ht="12.75">
      <c r="A1915" s="213"/>
      <c r="F1915" s="234"/>
      <c r="I1915" s="235"/>
      <c r="L1915" s="213"/>
    </row>
    <row r="1916" spans="1:12" s="218" customFormat="1" ht="12.75">
      <c r="A1916" s="213"/>
      <c r="F1916" s="234"/>
      <c r="I1916" s="235"/>
      <c r="L1916" s="213"/>
    </row>
    <row r="1917" spans="1:12" s="218" customFormat="1" ht="12.75">
      <c r="A1917" s="213"/>
      <c r="F1917" s="234"/>
      <c r="I1917" s="235"/>
      <c r="L1917" s="213"/>
    </row>
    <row r="1918" spans="1:12" s="218" customFormat="1" ht="12.75">
      <c r="A1918" s="213"/>
      <c r="F1918" s="234"/>
      <c r="I1918" s="235"/>
      <c r="L1918" s="213"/>
    </row>
    <row r="1919" spans="1:12" s="218" customFormat="1" ht="12.75">
      <c r="A1919" s="213"/>
      <c r="F1919" s="234"/>
      <c r="I1919" s="235"/>
      <c r="L1919" s="213"/>
    </row>
    <row r="1920" spans="1:12" s="218" customFormat="1" ht="12.75">
      <c r="A1920" s="213"/>
      <c r="F1920" s="234"/>
      <c r="I1920" s="235"/>
      <c r="L1920" s="213"/>
    </row>
    <row r="1921" spans="1:12" s="218" customFormat="1" ht="12.75">
      <c r="A1921" s="213"/>
      <c r="F1921" s="234"/>
      <c r="I1921" s="235"/>
      <c r="L1921" s="213"/>
    </row>
    <row r="1922" spans="1:12" s="218" customFormat="1" ht="12.75">
      <c r="A1922" s="213"/>
      <c r="F1922" s="234"/>
      <c r="I1922" s="235"/>
      <c r="L1922" s="213"/>
    </row>
    <row r="1923" spans="1:12" s="218" customFormat="1" ht="12.75">
      <c r="A1923" s="213"/>
      <c r="F1923" s="234"/>
      <c r="I1923" s="235"/>
      <c r="L1923" s="213"/>
    </row>
    <row r="1924" spans="1:12" s="218" customFormat="1" ht="12.75">
      <c r="A1924" s="213"/>
      <c r="F1924" s="234"/>
      <c r="I1924" s="235"/>
      <c r="L1924" s="213"/>
    </row>
    <row r="1925" spans="1:12" s="218" customFormat="1" ht="12.75">
      <c r="A1925" s="213"/>
      <c r="F1925" s="234"/>
      <c r="I1925" s="235"/>
      <c r="L1925" s="213"/>
    </row>
    <row r="1926" spans="1:12" s="218" customFormat="1" ht="12.75">
      <c r="A1926" s="213"/>
      <c r="F1926" s="234"/>
      <c r="I1926" s="235"/>
      <c r="L1926" s="213"/>
    </row>
    <row r="1927" spans="1:12" s="218" customFormat="1" ht="12.75">
      <c r="A1927" s="213"/>
      <c r="F1927" s="234"/>
      <c r="I1927" s="235"/>
      <c r="L1927" s="213"/>
    </row>
    <row r="1928" spans="1:12" s="218" customFormat="1" ht="12.75">
      <c r="A1928" s="213"/>
      <c r="F1928" s="234"/>
      <c r="I1928" s="235"/>
      <c r="L1928" s="213"/>
    </row>
    <row r="1929" spans="1:12" s="218" customFormat="1" ht="12.75">
      <c r="A1929" s="213"/>
      <c r="F1929" s="234"/>
      <c r="I1929" s="235"/>
      <c r="L1929" s="213"/>
    </row>
    <row r="1930" spans="1:12" s="218" customFormat="1" ht="12.75">
      <c r="A1930" s="213"/>
      <c r="F1930" s="234"/>
      <c r="I1930" s="235"/>
      <c r="L1930" s="213"/>
    </row>
    <row r="1931" spans="1:12" s="218" customFormat="1" ht="12.75">
      <c r="A1931" s="213"/>
      <c r="F1931" s="234"/>
      <c r="I1931" s="235"/>
      <c r="L1931" s="213"/>
    </row>
    <row r="1932" spans="1:12" s="218" customFormat="1" ht="12.75">
      <c r="A1932" s="213"/>
      <c r="F1932" s="234"/>
      <c r="I1932" s="235"/>
      <c r="L1932" s="213"/>
    </row>
    <row r="1933" spans="1:12" s="218" customFormat="1" ht="12.75">
      <c r="A1933" s="213"/>
      <c r="F1933" s="234"/>
      <c r="I1933" s="235"/>
      <c r="L1933" s="213"/>
    </row>
    <row r="1934" spans="1:12" s="218" customFormat="1" ht="12.75">
      <c r="A1934" s="213"/>
      <c r="F1934" s="234"/>
      <c r="I1934" s="235"/>
      <c r="L1934" s="213"/>
    </row>
    <row r="1935" spans="1:12" s="218" customFormat="1" ht="12.75">
      <c r="A1935" s="213"/>
      <c r="F1935" s="234"/>
      <c r="I1935" s="235"/>
      <c r="L1935" s="213"/>
    </row>
    <row r="1936" spans="1:12" s="218" customFormat="1" ht="12.75">
      <c r="A1936" s="213"/>
      <c r="F1936" s="234"/>
      <c r="I1936" s="235"/>
      <c r="L1936" s="213"/>
    </row>
    <row r="1937" spans="1:12" s="218" customFormat="1" ht="12.75">
      <c r="A1937" s="213"/>
      <c r="F1937" s="234"/>
      <c r="I1937" s="235"/>
      <c r="L1937" s="213"/>
    </row>
    <row r="1938" spans="1:12" s="218" customFormat="1" ht="12.75">
      <c r="A1938" s="213"/>
      <c r="F1938" s="234"/>
      <c r="I1938" s="235"/>
      <c r="L1938" s="213"/>
    </row>
    <row r="1939" spans="1:12" s="218" customFormat="1" ht="12.75">
      <c r="A1939" s="213"/>
      <c r="F1939" s="234"/>
      <c r="I1939" s="235"/>
      <c r="L1939" s="213"/>
    </row>
    <row r="1940" spans="1:12" s="218" customFormat="1" ht="12.75">
      <c r="A1940" s="213"/>
      <c r="F1940" s="234"/>
      <c r="I1940" s="235"/>
      <c r="L1940" s="213"/>
    </row>
    <row r="1941" spans="1:12" s="218" customFormat="1" ht="12.75">
      <c r="A1941" s="213"/>
      <c r="F1941" s="234"/>
      <c r="I1941" s="235"/>
      <c r="L1941" s="213"/>
    </row>
    <row r="1942" spans="1:12" s="218" customFormat="1" ht="12.75">
      <c r="A1942" s="213"/>
      <c r="F1942" s="234"/>
      <c r="I1942" s="235"/>
      <c r="L1942" s="213"/>
    </row>
    <row r="1943" spans="1:12" s="218" customFormat="1" ht="12.75">
      <c r="A1943" s="213"/>
      <c r="F1943" s="234"/>
      <c r="I1943" s="235"/>
      <c r="L1943" s="213"/>
    </row>
    <row r="1944" spans="1:12" s="218" customFormat="1" ht="12.75">
      <c r="A1944" s="213"/>
      <c r="F1944" s="234"/>
      <c r="I1944" s="235"/>
      <c r="L1944" s="213"/>
    </row>
    <row r="1945" spans="1:12" s="218" customFormat="1" ht="12.75">
      <c r="A1945" s="213"/>
      <c r="F1945" s="234"/>
      <c r="I1945" s="235"/>
      <c r="L1945" s="213"/>
    </row>
    <row r="1946" spans="1:12" s="218" customFormat="1" ht="12.75">
      <c r="A1946" s="213"/>
      <c r="F1946" s="234"/>
      <c r="I1946" s="235"/>
      <c r="L1946" s="213"/>
    </row>
    <row r="1947" spans="1:12" s="218" customFormat="1" ht="12.75">
      <c r="A1947" s="213"/>
      <c r="F1947" s="234"/>
      <c r="I1947" s="235"/>
      <c r="L1947" s="213"/>
    </row>
    <row r="1948" spans="1:12" s="218" customFormat="1" ht="12.75">
      <c r="A1948" s="213"/>
      <c r="F1948" s="234"/>
      <c r="I1948" s="235"/>
      <c r="L1948" s="213"/>
    </row>
    <row r="1949" spans="1:12" s="218" customFormat="1" ht="12.75">
      <c r="A1949" s="213"/>
      <c r="F1949" s="234"/>
      <c r="I1949" s="235"/>
      <c r="L1949" s="213"/>
    </row>
    <row r="1950" spans="1:12" s="218" customFormat="1" ht="12.75">
      <c r="A1950" s="213"/>
      <c r="F1950" s="234"/>
      <c r="I1950" s="235"/>
      <c r="L1950" s="213"/>
    </row>
    <row r="1951" spans="1:12" s="218" customFormat="1" ht="12.75">
      <c r="A1951" s="213"/>
      <c r="F1951" s="234"/>
      <c r="I1951" s="235"/>
      <c r="L1951" s="213"/>
    </row>
    <row r="1952" spans="1:12" s="218" customFormat="1" ht="12.75">
      <c r="A1952" s="213"/>
      <c r="F1952" s="234"/>
      <c r="I1952" s="235"/>
      <c r="L1952" s="213"/>
    </row>
    <row r="1953" spans="1:12" s="218" customFormat="1" ht="12.75">
      <c r="A1953" s="213"/>
      <c r="F1953" s="234"/>
      <c r="I1953" s="235"/>
      <c r="L1953" s="213"/>
    </row>
    <row r="1954" spans="1:12" s="218" customFormat="1" ht="12.75">
      <c r="A1954" s="213"/>
      <c r="F1954" s="234"/>
      <c r="I1954" s="235"/>
      <c r="L1954" s="213"/>
    </row>
    <row r="1955" spans="1:12" s="218" customFormat="1" ht="12.75">
      <c r="A1955" s="213"/>
      <c r="F1955" s="234"/>
      <c r="I1955" s="235"/>
      <c r="L1955" s="213"/>
    </row>
    <row r="1956" spans="1:12" s="218" customFormat="1" ht="12.75">
      <c r="A1956" s="213"/>
      <c r="F1956" s="234"/>
      <c r="I1956" s="235"/>
      <c r="L1956" s="213"/>
    </row>
    <row r="1957" spans="1:12" s="218" customFormat="1" ht="12.75">
      <c r="A1957" s="213"/>
      <c r="F1957" s="234"/>
      <c r="I1957" s="235"/>
      <c r="L1957" s="213"/>
    </row>
    <row r="1958" spans="1:12" s="218" customFormat="1" ht="12.75">
      <c r="A1958" s="213"/>
      <c r="F1958" s="234"/>
      <c r="I1958" s="235"/>
      <c r="L1958" s="213"/>
    </row>
    <row r="1959" spans="1:12" s="218" customFormat="1" ht="12.75">
      <c r="A1959" s="213"/>
      <c r="F1959" s="234"/>
      <c r="I1959" s="235"/>
      <c r="L1959" s="213"/>
    </row>
    <row r="1960" spans="1:12" s="218" customFormat="1" ht="12.75">
      <c r="A1960" s="213"/>
      <c r="F1960" s="234"/>
      <c r="I1960" s="235"/>
      <c r="L1960" s="213"/>
    </row>
    <row r="1961" spans="1:12" s="218" customFormat="1" ht="12.75">
      <c r="A1961" s="213"/>
      <c r="F1961" s="234"/>
      <c r="I1961" s="235"/>
      <c r="L1961" s="213"/>
    </row>
    <row r="1962" spans="1:12" s="218" customFormat="1" ht="12.75">
      <c r="A1962" s="213"/>
      <c r="F1962" s="234"/>
      <c r="I1962" s="235"/>
      <c r="L1962" s="213"/>
    </row>
    <row r="1963" spans="1:12" s="218" customFormat="1" ht="12.75">
      <c r="A1963" s="213"/>
      <c r="F1963" s="234"/>
      <c r="I1963" s="235"/>
      <c r="L1963" s="213"/>
    </row>
    <row r="1964" spans="1:12" s="218" customFormat="1" ht="12.75">
      <c r="A1964" s="213"/>
      <c r="F1964" s="234"/>
      <c r="I1964" s="235"/>
      <c r="L1964" s="213"/>
    </row>
    <row r="1965" spans="1:12" s="218" customFormat="1" ht="12.75">
      <c r="A1965" s="213"/>
      <c r="F1965" s="234"/>
      <c r="I1965" s="235"/>
      <c r="L1965" s="213"/>
    </row>
    <row r="1966" spans="1:12" s="218" customFormat="1" ht="12.75">
      <c r="A1966" s="213"/>
      <c r="F1966" s="234"/>
      <c r="I1966" s="235"/>
      <c r="L1966" s="213"/>
    </row>
    <row r="1967" spans="1:12" s="218" customFormat="1" ht="12.75">
      <c r="A1967" s="213"/>
      <c r="F1967" s="234"/>
      <c r="I1967" s="235"/>
      <c r="L1967" s="213"/>
    </row>
    <row r="1968" spans="1:12" s="218" customFormat="1" ht="12.75">
      <c r="A1968" s="213"/>
      <c r="F1968" s="234"/>
      <c r="I1968" s="235"/>
      <c r="L1968" s="213"/>
    </row>
    <row r="1969" spans="1:12" s="218" customFormat="1" ht="12.75">
      <c r="A1969" s="213"/>
      <c r="F1969" s="234"/>
      <c r="I1969" s="235"/>
      <c r="L1969" s="213"/>
    </row>
    <row r="1970" spans="1:12" s="218" customFormat="1" ht="12.75">
      <c r="A1970" s="213"/>
      <c r="F1970" s="234"/>
      <c r="I1970" s="235"/>
      <c r="L1970" s="213"/>
    </row>
    <row r="1971" spans="1:12" s="218" customFormat="1" ht="12.75">
      <c r="A1971" s="213"/>
      <c r="F1971" s="234"/>
      <c r="I1971" s="235"/>
      <c r="L1971" s="213"/>
    </row>
    <row r="1972" spans="1:12" s="218" customFormat="1" ht="12.75">
      <c r="A1972" s="213"/>
      <c r="F1972" s="234"/>
      <c r="I1972" s="235"/>
      <c r="L1972" s="213"/>
    </row>
    <row r="1973" spans="1:12" s="218" customFormat="1" ht="12.75">
      <c r="A1973" s="213"/>
      <c r="F1973" s="234"/>
      <c r="I1973" s="235"/>
      <c r="L1973" s="213"/>
    </row>
    <row r="1974" spans="1:12" s="218" customFormat="1" ht="12.75">
      <c r="A1974" s="213"/>
      <c r="F1974" s="234"/>
      <c r="I1974" s="235"/>
      <c r="L1974" s="213"/>
    </row>
    <row r="1975" spans="1:12" s="218" customFormat="1" ht="12.75">
      <c r="A1975" s="213"/>
      <c r="F1975" s="234"/>
      <c r="I1975" s="235"/>
      <c r="L1975" s="213"/>
    </row>
    <row r="1976" spans="1:12" s="218" customFormat="1" ht="12.75">
      <c r="A1976" s="213"/>
      <c r="F1976" s="234"/>
      <c r="I1976" s="235"/>
      <c r="L1976" s="213"/>
    </row>
    <row r="1977" spans="1:12" s="218" customFormat="1" ht="12.75">
      <c r="A1977" s="213"/>
      <c r="F1977" s="234"/>
      <c r="I1977" s="235"/>
      <c r="L1977" s="213"/>
    </row>
    <row r="1978" spans="1:12" s="218" customFormat="1" ht="12.75">
      <c r="A1978" s="213"/>
      <c r="F1978" s="234"/>
      <c r="I1978" s="235"/>
      <c r="L1978" s="213"/>
    </row>
    <row r="1979" spans="1:12" s="218" customFormat="1" ht="12.75">
      <c r="A1979" s="213"/>
      <c r="F1979" s="234"/>
      <c r="I1979" s="235"/>
      <c r="L1979" s="213"/>
    </row>
    <row r="1980" spans="1:12" s="218" customFormat="1" ht="12.75">
      <c r="A1980" s="213"/>
      <c r="F1980" s="234"/>
      <c r="I1980" s="235"/>
      <c r="L1980" s="213"/>
    </row>
    <row r="1981" spans="1:12" s="218" customFormat="1" ht="12.75">
      <c r="A1981" s="213"/>
      <c r="F1981" s="234"/>
      <c r="I1981" s="235"/>
      <c r="L1981" s="213"/>
    </row>
    <row r="1982" spans="1:12" s="218" customFormat="1" ht="12.75">
      <c r="A1982" s="213"/>
      <c r="F1982" s="234"/>
      <c r="I1982" s="235"/>
      <c r="L1982" s="213"/>
    </row>
    <row r="1983" spans="1:12" s="218" customFormat="1" ht="12.75">
      <c r="A1983" s="213"/>
      <c r="F1983" s="234"/>
      <c r="I1983" s="235"/>
      <c r="L1983" s="213"/>
    </row>
    <row r="1984" spans="1:12" s="218" customFormat="1" ht="12.75">
      <c r="A1984" s="213"/>
      <c r="F1984" s="234"/>
      <c r="I1984" s="235"/>
      <c r="L1984" s="213"/>
    </row>
    <row r="1985" spans="1:12" s="218" customFormat="1" ht="12.75">
      <c r="A1985" s="213"/>
      <c r="F1985" s="234"/>
      <c r="I1985" s="235"/>
      <c r="L1985" s="213"/>
    </row>
    <row r="1986" spans="1:12" s="218" customFormat="1" ht="12.75">
      <c r="A1986" s="213"/>
      <c r="F1986" s="234"/>
      <c r="I1986" s="235"/>
      <c r="L1986" s="213"/>
    </row>
    <row r="1987" spans="1:12" s="218" customFormat="1" ht="12.75">
      <c r="A1987" s="213"/>
      <c r="F1987" s="234"/>
      <c r="I1987" s="235"/>
      <c r="L1987" s="213"/>
    </row>
    <row r="1988" spans="1:12" s="218" customFormat="1" ht="12.75">
      <c r="A1988" s="213"/>
      <c r="F1988" s="234"/>
      <c r="I1988" s="235"/>
      <c r="L1988" s="213"/>
    </row>
    <row r="1989" spans="1:12" s="218" customFormat="1" ht="12.75">
      <c r="A1989" s="213"/>
      <c r="F1989" s="234"/>
      <c r="I1989" s="235"/>
      <c r="L1989" s="213"/>
    </row>
    <row r="1990" spans="1:12" s="218" customFormat="1" ht="12.75">
      <c r="A1990" s="213"/>
      <c r="F1990" s="234"/>
      <c r="I1990" s="235"/>
      <c r="L1990" s="213"/>
    </row>
    <row r="1991" spans="1:12" s="218" customFormat="1" ht="12.75">
      <c r="A1991" s="213"/>
      <c r="F1991" s="234"/>
      <c r="I1991" s="235"/>
      <c r="L1991" s="213"/>
    </row>
    <row r="1992" spans="1:12" s="218" customFormat="1" ht="12.75">
      <c r="A1992" s="213"/>
      <c r="F1992" s="234"/>
      <c r="I1992" s="235"/>
      <c r="L1992" s="213"/>
    </row>
    <row r="1993" spans="1:12" s="218" customFormat="1" ht="12.75">
      <c r="A1993" s="213"/>
      <c r="F1993" s="234"/>
      <c r="I1993" s="235"/>
      <c r="L1993" s="213"/>
    </row>
    <row r="1994" spans="1:12" s="218" customFormat="1" ht="12.75">
      <c r="A1994" s="213"/>
      <c r="F1994" s="234"/>
      <c r="I1994" s="235"/>
      <c r="L1994" s="213"/>
    </row>
    <row r="1995" spans="1:12" s="218" customFormat="1" ht="12.75">
      <c r="A1995" s="213"/>
      <c r="F1995" s="234"/>
      <c r="I1995" s="235"/>
      <c r="L1995" s="213"/>
    </row>
    <row r="1996" spans="1:12" s="218" customFormat="1" ht="12.75">
      <c r="A1996" s="213"/>
      <c r="F1996" s="234"/>
      <c r="I1996" s="235"/>
      <c r="L1996" s="213"/>
    </row>
    <row r="1997" spans="1:12" s="218" customFormat="1" ht="12.75">
      <c r="A1997" s="213"/>
      <c r="F1997" s="234"/>
      <c r="I1997" s="235"/>
      <c r="L1997" s="213"/>
    </row>
    <row r="1998" spans="1:12" s="218" customFormat="1" ht="12.75">
      <c r="A1998" s="213"/>
      <c r="F1998" s="234"/>
      <c r="I1998" s="235"/>
      <c r="L1998" s="213"/>
    </row>
    <row r="1999" spans="1:12" s="218" customFormat="1" ht="12.75">
      <c r="A1999" s="213"/>
      <c r="F1999" s="234"/>
      <c r="I1999" s="235"/>
      <c r="L1999" s="213"/>
    </row>
    <row r="2000" spans="1:12" s="218" customFormat="1" ht="12.75">
      <c r="A2000" s="213"/>
      <c r="F2000" s="234"/>
      <c r="I2000" s="235"/>
      <c r="L2000" s="213"/>
    </row>
    <row r="2001" spans="1:12" s="218" customFormat="1" ht="12.75">
      <c r="A2001" s="213"/>
      <c r="F2001" s="234"/>
      <c r="I2001" s="235"/>
      <c r="L2001" s="213"/>
    </row>
    <row r="2002" spans="1:12" s="218" customFormat="1" ht="12.75">
      <c r="A2002" s="213"/>
      <c r="F2002" s="234"/>
      <c r="I2002" s="235"/>
      <c r="L2002" s="213"/>
    </row>
    <row r="2003" spans="1:12" s="218" customFormat="1" ht="12.75">
      <c r="A2003" s="213"/>
      <c r="F2003" s="234"/>
      <c r="I2003" s="235"/>
      <c r="L2003" s="213"/>
    </row>
    <row r="2004" spans="1:12" s="218" customFormat="1" ht="12.75">
      <c r="A2004" s="213"/>
      <c r="F2004" s="234"/>
      <c r="I2004" s="235"/>
      <c r="L2004" s="213"/>
    </row>
    <row r="2005" spans="1:12" s="218" customFormat="1" ht="12.75">
      <c r="A2005" s="213"/>
      <c r="F2005" s="234"/>
      <c r="I2005" s="235"/>
      <c r="L2005" s="213"/>
    </row>
    <row r="2006" spans="1:12" s="218" customFormat="1" ht="12.75">
      <c r="A2006" s="213"/>
      <c r="F2006" s="234"/>
      <c r="I2006" s="235"/>
      <c r="L2006" s="213"/>
    </row>
    <row r="2007" spans="1:12" s="218" customFormat="1" ht="12.75">
      <c r="A2007" s="213"/>
      <c r="F2007" s="234"/>
      <c r="I2007" s="235"/>
      <c r="L2007" s="213"/>
    </row>
    <row r="2008" spans="1:12" s="218" customFormat="1" ht="12.75">
      <c r="A2008" s="213"/>
      <c r="F2008" s="234"/>
      <c r="I2008" s="235"/>
      <c r="L2008" s="213"/>
    </row>
    <row r="2009" spans="1:12" s="218" customFormat="1" ht="12.75">
      <c r="A2009" s="213"/>
      <c r="F2009" s="234"/>
      <c r="I2009" s="235"/>
      <c r="L2009" s="213"/>
    </row>
    <row r="2010" spans="1:12" s="218" customFormat="1" ht="12.75">
      <c r="A2010" s="213"/>
      <c r="F2010" s="234"/>
      <c r="I2010" s="235"/>
      <c r="L2010" s="213"/>
    </row>
    <row r="2011" spans="1:12" s="218" customFormat="1" ht="12.75">
      <c r="A2011" s="213"/>
      <c r="F2011" s="234"/>
      <c r="I2011" s="235"/>
      <c r="L2011" s="213"/>
    </row>
    <row r="2012" spans="1:12" s="218" customFormat="1" ht="12.75">
      <c r="A2012" s="213"/>
      <c r="F2012" s="234"/>
      <c r="I2012" s="235"/>
      <c r="L2012" s="213"/>
    </row>
    <row r="2013" spans="1:12" s="218" customFormat="1" ht="12.75">
      <c r="A2013" s="213"/>
      <c r="F2013" s="234"/>
      <c r="I2013" s="235"/>
      <c r="L2013" s="213"/>
    </row>
    <row r="2014" spans="1:12" s="218" customFormat="1" ht="12.75">
      <c r="A2014" s="213"/>
      <c r="F2014" s="234"/>
      <c r="I2014" s="235"/>
      <c r="L2014" s="213"/>
    </row>
    <row r="2015" spans="1:12" s="218" customFormat="1" ht="12.75">
      <c r="A2015" s="213"/>
      <c r="F2015" s="234"/>
      <c r="I2015" s="235"/>
      <c r="L2015" s="213"/>
    </row>
    <row r="2016" spans="1:12" s="218" customFormat="1" ht="12.75">
      <c r="A2016" s="213"/>
      <c r="F2016" s="234"/>
      <c r="I2016" s="235"/>
      <c r="L2016" s="213"/>
    </row>
    <row r="2017" spans="1:12" s="218" customFormat="1" ht="12.75">
      <c r="A2017" s="213"/>
      <c r="F2017" s="234"/>
      <c r="I2017" s="235"/>
      <c r="L2017" s="213"/>
    </row>
    <row r="2018" spans="1:12" s="218" customFormat="1" ht="12.75">
      <c r="A2018" s="213"/>
      <c r="F2018" s="234"/>
      <c r="I2018" s="235"/>
      <c r="L2018" s="213"/>
    </row>
    <row r="2019" spans="1:12" s="218" customFormat="1" ht="12.75">
      <c r="A2019" s="213"/>
      <c r="F2019" s="234"/>
      <c r="I2019" s="235"/>
      <c r="L2019" s="213"/>
    </row>
    <row r="2020" spans="1:12" s="218" customFormat="1" ht="12.75">
      <c r="A2020" s="213"/>
      <c r="F2020" s="234"/>
      <c r="I2020" s="235"/>
      <c r="L2020" s="213"/>
    </row>
    <row r="2021" spans="1:12" s="218" customFormat="1" ht="12.75">
      <c r="A2021" s="213"/>
      <c r="F2021" s="234"/>
      <c r="I2021" s="235"/>
      <c r="L2021" s="213"/>
    </row>
    <row r="2022" spans="1:12" s="218" customFormat="1" ht="12.75">
      <c r="A2022" s="213"/>
      <c r="F2022" s="234"/>
      <c r="I2022" s="235"/>
      <c r="L2022" s="213"/>
    </row>
    <row r="2023" spans="1:12" s="218" customFormat="1" ht="12.75">
      <c r="A2023" s="213"/>
      <c r="F2023" s="234"/>
      <c r="I2023" s="235"/>
      <c r="L2023" s="213"/>
    </row>
    <row r="2024" spans="1:12" s="218" customFormat="1" ht="12.75">
      <c r="A2024" s="213"/>
      <c r="F2024" s="234"/>
      <c r="I2024" s="235"/>
      <c r="L2024" s="213"/>
    </row>
    <row r="2025" spans="1:12" s="218" customFormat="1" ht="12.75">
      <c r="A2025" s="213"/>
      <c r="F2025" s="234"/>
      <c r="I2025" s="235"/>
      <c r="L2025" s="213"/>
    </row>
    <row r="2026" spans="1:12" s="218" customFormat="1" ht="12.75">
      <c r="A2026" s="213"/>
      <c r="F2026" s="234"/>
      <c r="I2026" s="235"/>
      <c r="L2026" s="213"/>
    </row>
    <row r="2027" spans="1:12" s="218" customFormat="1" ht="12.75">
      <c r="A2027" s="213"/>
      <c r="F2027" s="234"/>
      <c r="I2027" s="235"/>
      <c r="L2027" s="213"/>
    </row>
    <row r="2028" spans="1:12" s="218" customFormat="1" ht="12.75">
      <c r="A2028" s="213"/>
      <c r="F2028" s="234"/>
      <c r="I2028" s="235"/>
      <c r="L2028" s="213"/>
    </row>
    <row r="2029" spans="1:12" s="218" customFormat="1" ht="12.75">
      <c r="A2029" s="213"/>
      <c r="F2029" s="234"/>
      <c r="I2029" s="235"/>
      <c r="L2029" s="213"/>
    </row>
    <row r="2030" spans="1:12" s="218" customFormat="1" ht="12.75">
      <c r="A2030" s="213"/>
      <c r="F2030" s="234"/>
      <c r="I2030" s="235"/>
      <c r="L2030" s="213"/>
    </row>
    <row r="2031" spans="1:12" s="218" customFormat="1" ht="12.75">
      <c r="A2031" s="213"/>
      <c r="F2031" s="234"/>
      <c r="I2031" s="235"/>
      <c r="L2031" s="213"/>
    </row>
    <row r="2032" spans="1:12" s="218" customFormat="1" ht="12.75">
      <c r="A2032" s="213"/>
      <c r="F2032" s="234"/>
      <c r="I2032" s="235"/>
      <c r="L2032" s="213"/>
    </row>
    <row r="2033" spans="1:12" s="218" customFormat="1" ht="12.75">
      <c r="A2033" s="213"/>
      <c r="F2033" s="234"/>
      <c r="I2033" s="235"/>
      <c r="L2033" s="213"/>
    </row>
    <row r="2034" spans="1:12" s="218" customFormat="1" ht="12.75">
      <c r="A2034" s="213"/>
      <c r="F2034" s="234"/>
      <c r="I2034" s="235"/>
      <c r="L2034" s="213"/>
    </row>
    <row r="2035" spans="1:12" s="218" customFormat="1" ht="12.75">
      <c r="A2035" s="213"/>
      <c r="F2035" s="234"/>
      <c r="I2035" s="235"/>
      <c r="L2035" s="213"/>
    </row>
    <row r="2036" spans="1:12" s="218" customFormat="1" ht="12.75">
      <c r="A2036" s="213"/>
      <c r="F2036" s="234"/>
      <c r="I2036" s="235"/>
      <c r="L2036" s="213"/>
    </row>
    <row r="2037" spans="1:12" s="218" customFormat="1" ht="12.75">
      <c r="A2037" s="213"/>
      <c r="F2037" s="234"/>
      <c r="I2037" s="235"/>
      <c r="L2037" s="213"/>
    </row>
    <row r="2038" spans="1:12" s="218" customFormat="1" ht="12.75">
      <c r="A2038" s="213"/>
      <c r="F2038" s="234"/>
      <c r="I2038" s="235"/>
      <c r="L2038" s="213"/>
    </row>
    <row r="2039" spans="1:12" s="218" customFormat="1" ht="12.75">
      <c r="A2039" s="213"/>
      <c r="F2039" s="234"/>
      <c r="I2039" s="235"/>
      <c r="L2039" s="213"/>
    </row>
    <row r="2040" spans="1:12" s="218" customFormat="1" ht="12.75">
      <c r="A2040" s="213"/>
      <c r="F2040" s="234"/>
      <c r="I2040" s="235"/>
      <c r="L2040" s="213"/>
    </row>
    <row r="2041" spans="1:12" s="218" customFormat="1" ht="12.75">
      <c r="A2041" s="213"/>
      <c r="F2041" s="234"/>
      <c r="I2041" s="235"/>
      <c r="L2041" s="213"/>
    </row>
    <row r="2042" spans="1:12" s="218" customFormat="1" ht="12.75">
      <c r="A2042" s="213"/>
      <c r="F2042" s="234"/>
      <c r="I2042" s="235"/>
      <c r="L2042" s="213"/>
    </row>
    <row r="2043" spans="1:12" s="218" customFormat="1" ht="12.75">
      <c r="A2043" s="213"/>
      <c r="F2043" s="234"/>
      <c r="I2043" s="235"/>
      <c r="L2043" s="213"/>
    </row>
    <row r="2044" spans="1:12" s="218" customFormat="1" ht="12.75">
      <c r="A2044" s="213"/>
      <c r="F2044" s="234"/>
      <c r="I2044" s="235"/>
      <c r="L2044" s="213"/>
    </row>
    <row r="2045" spans="1:12" s="218" customFormat="1" ht="12.75">
      <c r="A2045" s="213"/>
      <c r="F2045" s="234"/>
      <c r="I2045" s="235"/>
      <c r="L2045" s="213"/>
    </row>
    <row r="2046" spans="1:12" s="218" customFormat="1" ht="12.75">
      <c r="A2046" s="213"/>
      <c r="F2046" s="234"/>
      <c r="I2046" s="235"/>
      <c r="L2046" s="213"/>
    </row>
    <row r="2047" spans="1:12" s="218" customFormat="1" ht="12.75">
      <c r="A2047" s="213"/>
      <c r="F2047" s="234"/>
      <c r="I2047" s="235"/>
      <c r="L2047" s="213"/>
    </row>
    <row r="2048" spans="1:12" s="218" customFormat="1" ht="12.75">
      <c r="A2048" s="213"/>
      <c r="F2048" s="234"/>
      <c r="I2048" s="235"/>
      <c r="L2048" s="213"/>
    </row>
    <row r="2049" spans="1:12" s="218" customFormat="1" ht="12.75">
      <c r="A2049" s="213"/>
      <c r="F2049" s="234"/>
      <c r="I2049" s="235"/>
      <c r="L2049" s="213"/>
    </row>
    <row r="2050" spans="1:12" s="218" customFormat="1" ht="12.75">
      <c r="A2050" s="213"/>
      <c r="F2050" s="234"/>
      <c r="I2050" s="235"/>
      <c r="L2050" s="213"/>
    </row>
    <row r="2051" spans="1:12" s="218" customFormat="1" ht="12.75">
      <c r="A2051" s="213"/>
      <c r="F2051" s="234"/>
      <c r="I2051" s="235"/>
      <c r="L2051" s="213"/>
    </row>
    <row r="2052" spans="1:12" s="218" customFormat="1" ht="12.75">
      <c r="A2052" s="213"/>
      <c r="F2052" s="234"/>
      <c r="I2052" s="235"/>
      <c r="L2052" s="213"/>
    </row>
    <row r="2053" spans="1:12" s="218" customFormat="1" ht="12.75">
      <c r="A2053" s="213"/>
      <c r="F2053" s="234"/>
      <c r="I2053" s="235"/>
      <c r="L2053" s="213"/>
    </row>
    <row r="2054" spans="1:12" s="218" customFormat="1" ht="12.75">
      <c r="A2054" s="213"/>
      <c r="F2054" s="234"/>
      <c r="I2054" s="235"/>
      <c r="L2054" s="213"/>
    </row>
    <row r="2055" spans="1:12" s="218" customFormat="1" ht="12.75">
      <c r="A2055" s="213"/>
      <c r="F2055" s="234"/>
      <c r="I2055" s="235"/>
      <c r="L2055" s="213"/>
    </row>
    <row r="2056" spans="1:12" s="218" customFormat="1" ht="12.75">
      <c r="A2056" s="213"/>
      <c r="F2056" s="234"/>
      <c r="I2056" s="235"/>
      <c r="L2056" s="213"/>
    </row>
    <row r="2057" spans="1:12" s="218" customFormat="1" ht="12.75">
      <c r="A2057" s="213"/>
      <c r="F2057" s="234"/>
      <c r="I2057" s="235"/>
      <c r="L2057" s="213"/>
    </row>
    <row r="2058" spans="1:12" s="218" customFormat="1" ht="12.75">
      <c r="A2058" s="213"/>
      <c r="F2058" s="234"/>
      <c r="I2058" s="235"/>
      <c r="L2058" s="213"/>
    </row>
    <row r="2059" spans="1:12" s="218" customFormat="1" ht="12.75">
      <c r="A2059" s="213"/>
      <c r="F2059" s="234"/>
      <c r="I2059" s="235"/>
      <c r="L2059" s="213"/>
    </row>
    <row r="2060" spans="1:12" s="218" customFormat="1" ht="12.75">
      <c r="A2060" s="213"/>
      <c r="F2060" s="234"/>
      <c r="I2060" s="235"/>
      <c r="L2060" s="213"/>
    </row>
    <row r="2061" spans="1:12" s="218" customFormat="1" ht="12.75">
      <c r="A2061" s="213"/>
      <c r="F2061" s="234"/>
      <c r="I2061" s="235"/>
      <c r="L2061" s="213"/>
    </row>
    <row r="2062" spans="1:12" s="218" customFormat="1" ht="12.75">
      <c r="A2062" s="213"/>
      <c r="F2062" s="234"/>
      <c r="I2062" s="235"/>
      <c r="L2062" s="213"/>
    </row>
    <row r="2063" spans="1:12" s="218" customFormat="1" ht="12.75">
      <c r="A2063" s="213"/>
      <c r="F2063" s="234"/>
      <c r="I2063" s="235"/>
      <c r="L2063" s="213"/>
    </row>
    <row r="2064" spans="1:12" s="218" customFormat="1" ht="12.75">
      <c r="A2064" s="213"/>
      <c r="F2064" s="234"/>
      <c r="I2064" s="235"/>
      <c r="L2064" s="213"/>
    </row>
    <row r="2065" spans="1:12" s="218" customFormat="1" ht="12.75">
      <c r="A2065" s="213"/>
      <c r="F2065" s="234"/>
      <c r="I2065" s="235"/>
      <c r="L2065" s="213"/>
    </row>
    <row r="2066" spans="1:12" s="218" customFormat="1" ht="12.75">
      <c r="A2066" s="213"/>
      <c r="F2066" s="234"/>
      <c r="I2066" s="235"/>
      <c r="L2066" s="213"/>
    </row>
    <row r="2067" spans="1:12" s="218" customFormat="1" ht="12.75">
      <c r="A2067" s="213"/>
      <c r="F2067" s="234"/>
      <c r="I2067" s="235"/>
      <c r="L2067" s="213"/>
    </row>
    <row r="2068" spans="1:12" s="218" customFormat="1" ht="12.75">
      <c r="A2068" s="213"/>
      <c r="F2068" s="234"/>
      <c r="I2068" s="235"/>
      <c r="L2068" s="213"/>
    </row>
    <row r="2069" spans="1:12" s="218" customFormat="1" ht="12.75">
      <c r="A2069" s="213"/>
      <c r="F2069" s="234"/>
      <c r="I2069" s="235"/>
      <c r="L2069" s="213"/>
    </row>
    <row r="2070" spans="1:12" s="218" customFormat="1" ht="12.75">
      <c r="A2070" s="213"/>
      <c r="F2070" s="234"/>
      <c r="I2070" s="235"/>
      <c r="L2070" s="213"/>
    </row>
    <row r="2071" spans="1:12" s="218" customFormat="1" ht="12.75">
      <c r="A2071" s="213"/>
      <c r="F2071" s="234"/>
      <c r="I2071" s="235"/>
      <c r="L2071" s="213"/>
    </row>
    <row r="2072" spans="1:12" s="218" customFormat="1" ht="12.75">
      <c r="A2072" s="213"/>
      <c r="F2072" s="234"/>
      <c r="I2072" s="235"/>
      <c r="L2072" s="213"/>
    </row>
    <row r="2073" spans="1:12" s="218" customFormat="1" ht="12.75">
      <c r="A2073" s="213"/>
      <c r="F2073" s="234"/>
      <c r="I2073" s="235"/>
      <c r="L2073" s="213"/>
    </row>
    <row r="2074" spans="1:12" s="218" customFormat="1" ht="12.75">
      <c r="A2074" s="213"/>
      <c r="F2074" s="234"/>
      <c r="I2074" s="235"/>
      <c r="L2074" s="213"/>
    </row>
    <row r="2075" spans="1:12" s="218" customFormat="1" ht="12.75">
      <c r="A2075" s="213"/>
      <c r="F2075" s="234"/>
      <c r="I2075" s="235"/>
      <c r="L2075" s="213"/>
    </row>
    <row r="2076" spans="1:12" s="218" customFormat="1" ht="12.75">
      <c r="A2076" s="213"/>
      <c r="F2076" s="234"/>
      <c r="I2076" s="235"/>
      <c r="L2076" s="213"/>
    </row>
    <row r="2077" spans="1:12" s="218" customFormat="1" ht="12.75">
      <c r="A2077" s="213"/>
      <c r="F2077" s="234"/>
      <c r="I2077" s="235"/>
      <c r="L2077" s="213"/>
    </row>
    <row r="2078" spans="1:12" s="218" customFormat="1" ht="12.75">
      <c r="A2078" s="213"/>
      <c r="F2078" s="234"/>
      <c r="I2078" s="235"/>
      <c r="L2078" s="213"/>
    </row>
    <row r="2079" spans="1:12" s="218" customFormat="1" ht="12.75">
      <c r="A2079" s="213"/>
      <c r="F2079" s="234"/>
      <c r="I2079" s="235"/>
      <c r="L2079" s="213"/>
    </row>
    <row r="2080" spans="1:12" s="218" customFormat="1" ht="12.75">
      <c r="A2080" s="213"/>
      <c r="F2080" s="234"/>
      <c r="I2080" s="235"/>
      <c r="L2080" s="213"/>
    </row>
    <row r="2081" spans="1:12" s="218" customFormat="1" ht="12.75">
      <c r="A2081" s="213"/>
      <c r="F2081" s="234"/>
      <c r="I2081" s="235"/>
      <c r="L2081" s="213"/>
    </row>
    <row r="2082" spans="1:12" s="218" customFormat="1" ht="12.75">
      <c r="A2082" s="213"/>
      <c r="F2082" s="234"/>
      <c r="I2082" s="235"/>
      <c r="L2082" s="213"/>
    </row>
    <row r="2083" spans="1:12" s="218" customFormat="1" ht="12.75">
      <c r="A2083" s="213"/>
      <c r="F2083" s="234"/>
      <c r="I2083" s="235"/>
      <c r="L2083" s="213"/>
    </row>
    <row r="2084" spans="1:12" s="218" customFormat="1" ht="12.75">
      <c r="A2084" s="213"/>
      <c r="F2084" s="234"/>
      <c r="I2084" s="235"/>
      <c r="L2084" s="213"/>
    </row>
    <row r="2085" spans="1:12" s="218" customFormat="1" ht="12.75">
      <c r="A2085" s="213"/>
      <c r="F2085" s="234"/>
      <c r="I2085" s="235"/>
      <c r="L2085" s="213"/>
    </row>
    <row r="2086" spans="1:12" s="218" customFormat="1" ht="12.75">
      <c r="A2086" s="213"/>
      <c r="F2086" s="234"/>
      <c r="I2086" s="235"/>
      <c r="L2086" s="213"/>
    </row>
    <row r="2087" spans="1:12" s="218" customFormat="1" ht="12.75">
      <c r="A2087" s="213"/>
      <c r="F2087" s="234"/>
      <c r="I2087" s="235"/>
      <c r="L2087" s="213"/>
    </row>
    <row r="2088" spans="1:12" s="218" customFormat="1" ht="12.75">
      <c r="A2088" s="213"/>
      <c r="F2088" s="234"/>
      <c r="I2088" s="235"/>
      <c r="L2088" s="213"/>
    </row>
    <row r="2089" spans="1:12" s="218" customFormat="1" ht="12.75">
      <c r="A2089" s="213"/>
      <c r="F2089" s="234"/>
      <c r="I2089" s="235"/>
      <c r="L2089" s="213"/>
    </row>
    <row r="2090" spans="1:12" s="218" customFormat="1" ht="12.75">
      <c r="A2090" s="213"/>
      <c r="F2090" s="234"/>
      <c r="I2090" s="235"/>
      <c r="L2090" s="213"/>
    </row>
    <row r="2091" spans="1:12" s="218" customFormat="1" ht="12.75">
      <c r="A2091" s="213"/>
      <c r="F2091" s="234"/>
      <c r="I2091" s="235"/>
      <c r="L2091" s="213"/>
    </row>
    <row r="2092" spans="1:12" s="218" customFormat="1" ht="12.75">
      <c r="A2092" s="213"/>
      <c r="F2092" s="234"/>
      <c r="I2092" s="235"/>
      <c r="L2092" s="213"/>
    </row>
    <row r="2093" spans="1:12" s="218" customFormat="1" ht="12.75">
      <c r="A2093" s="213"/>
      <c r="F2093" s="234"/>
      <c r="I2093" s="235"/>
      <c r="L2093" s="213"/>
    </row>
    <row r="2094" spans="1:12" s="218" customFormat="1" ht="12.75">
      <c r="A2094" s="213"/>
      <c r="F2094" s="234"/>
      <c r="I2094" s="235"/>
      <c r="L2094" s="213"/>
    </row>
    <row r="2095" spans="1:12" s="218" customFormat="1" ht="12.75">
      <c r="A2095" s="213"/>
      <c r="F2095" s="234"/>
      <c r="I2095" s="235"/>
      <c r="L2095" s="213"/>
    </row>
    <row r="2096" spans="1:12" s="218" customFormat="1" ht="12.75">
      <c r="A2096" s="213"/>
      <c r="F2096" s="234"/>
      <c r="I2096" s="235"/>
      <c r="L2096" s="213"/>
    </row>
    <row r="2097" spans="1:12" s="218" customFormat="1" ht="12.75">
      <c r="A2097" s="213"/>
      <c r="F2097" s="234"/>
      <c r="I2097" s="235"/>
      <c r="L2097" s="213"/>
    </row>
    <row r="2098" spans="1:12" s="218" customFormat="1" ht="12.75">
      <c r="A2098" s="213"/>
      <c r="F2098" s="234"/>
      <c r="I2098" s="235"/>
      <c r="L2098" s="213"/>
    </row>
    <row r="2099" spans="1:12" s="218" customFormat="1" ht="12.75">
      <c r="A2099" s="213"/>
      <c r="F2099" s="234"/>
      <c r="I2099" s="235"/>
      <c r="L2099" s="213"/>
    </row>
    <row r="2100" spans="1:12" s="218" customFormat="1" ht="12.75">
      <c r="A2100" s="213"/>
      <c r="F2100" s="234"/>
      <c r="I2100" s="235"/>
      <c r="L2100" s="213"/>
    </row>
    <row r="2101" spans="1:12" s="218" customFormat="1" ht="12.75">
      <c r="A2101" s="213"/>
      <c r="F2101" s="234"/>
      <c r="I2101" s="235"/>
      <c r="L2101" s="213"/>
    </row>
    <row r="2102" spans="1:12" s="218" customFormat="1" ht="12.75">
      <c r="A2102" s="213"/>
      <c r="F2102" s="234"/>
      <c r="I2102" s="235"/>
      <c r="L2102" s="213"/>
    </row>
    <row r="2103" spans="1:12" s="218" customFormat="1" ht="12.75">
      <c r="A2103" s="213"/>
      <c r="F2103" s="234"/>
      <c r="I2103" s="235"/>
      <c r="L2103" s="213"/>
    </row>
    <row r="2104" spans="1:12" s="218" customFormat="1" ht="12.75">
      <c r="A2104" s="213"/>
      <c r="F2104" s="234"/>
      <c r="I2104" s="235"/>
      <c r="L2104" s="213"/>
    </row>
    <row r="2105" spans="1:12" s="218" customFormat="1" ht="12.75">
      <c r="A2105" s="213"/>
      <c r="F2105" s="234"/>
      <c r="I2105" s="235"/>
      <c r="L2105" s="213"/>
    </row>
    <row r="2106" spans="1:12" s="218" customFormat="1" ht="12.75">
      <c r="A2106" s="213"/>
      <c r="F2106" s="234"/>
      <c r="I2106" s="235"/>
      <c r="L2106" s="213"/>
    </row>
    <row r="2107" spans="1:12" s="218" customFormat="1" ht="12.75">
      <c r="A2107" s="213"/>
      <c r="F2107" s="234"/>
      <c r="I2107" s="235"/>
      <c r="L2107" s="213"/>
    </row>
    <row r="2108" spans="1:12" s="218" customFormat="1" ht="12.75">
      <c r="A2108" s="213"/>
      <c r="F2108" s="234"/>
      <c r="I2108" s="235"/>
      <c r="L2108" s="213"/>
    </row>
    <row r="2109" spans="1:12" s="218" customFormat="1" ht="12.75">
      <c r="A2109" s="213"/>
      <c r="F2109" s="234"/>
      <c r="I2109" s="235"/>
      <c r="L2109" s="213"/>
    </row>
    <row r="2110" spans="1:12" s="218" customFormat="1" ht="12.75">
      <c r="A2110" s="213"/>
      <c r="F2110" s="234"/>
      <c r="I2110" s="235"/>
      <c r="L2110" s="213"/>
    </row>
    <row r="2111" spans="1:12" s="218" customFormat="1" ht="12.75">
      <c r="A2111" s="213"/>
      <c r="F2111" s="234"/>
      <c r="I2111" s="235"/>
      <c r="L2111" s="213"/>
    </row>
    <row r="2112" spans="1:12" s="218" customFormat="1" ht="12.75">
      <c r="A2112" s="213"/>
      <c r="F2112" s="234"/>
      <c r="I2112" s="235"/>
      <c r="L2112" s="213"/>
    </row>
    <row r="2113" spans="1:12" s="218" customFormat="1" ht="12.75">
      <c r="A2113" s="213"/>
      <c r="F2113" s="234"/>
      <c r="I2113" s="235"/>
      <c r="L2113" s="213"/>
    </row>
    <row r="2114" spans="1:12" s="218" customFormat="1" ht="12.75">
      <c r="A2114" s="213"/>
      <c r="F2114" s="234"/>
      <c r="I2114" s="235"/>
      <c r="L2114" s="213"/>
    </row>
    <row r="2115" spans="1:12" s="218" customFormat="1" ht="12.75">
      <c r="A2115" s="213"/>
      <c r="F2115" s="234"/>
      <c r="I2115" s="235"/>
      <c r="L2115" s="213"/>
    </row>
    <row r="2116" spans="1:12" s="218" customFormat="1" ht="12.75">
      <c r="A2116" s="213"/>
      <c r="F2116" s="234"/>
      <c r="I2116" s="235"/>
      <c r="L2116" s="213"/>
    </row>
    <row r="2117" spans="1:12" s="218" customFormat="1" ht="12.75">
      <c r="A2117" s="213"/>
      <c r="F2117" s="234"/>
      <c r="I2117" s="235"/>
      <c r="L2117" s="213"/>
    </row>
    <row r="2118" spans="1:12" s="218" customFormat="1" ht="12.75">
      <c r="A2118" s="213"/>
      <c r="F2118" s="234"/>
      <c r="I2118" s="235"/>
      <c r="L2118" s="213"/>
    </row>
    <row r="2119" spans="1:12" s="218" customFormat="1" ht="12.75">
      <c r="A2119" s="213"/>
      <c r="F2119" s="234"/>
      <c r="I2119" s="235"/>
      <c r="L2119" s="213"/>
    </row>
    <row r="2120" spans="1:12" s="218" customFormat="1" ht="12.75">
      <c r="A2120" s="213"/>
      <c r="F2120" s="234"/>
      <c r="I2120" s="235"/>
      <c r="L2120" s="213"/>
    </row>
    <row r="2121" spans="1:12" s="218" customFormat="1" ht="12.75">
      <c r="A2121" s="213"/>
      <c r="F2121" s="234"/>
      <c r="I2121" s="235"/>
      <c r="L2121" s="213"/>
    </row>
    <row r="2122" spans="1:12" s="218" customFormat="1" ht="12.75">
      <c r="A2122" s="213"/>
      <c r="F2122" s="234"/>
      <c r="I2122" s="235"/>
      <c r="L2122" s="213"/>
    </row>
    <row r="2123" spans="1:12" s="218" customFormat="1" ht="12.75">
      <c r="A2123" s="213"/>
      <c r="F2123" s="234"/>
      <c r="I2123" s="235"/>
      <c r="L2123" s="213"/>
    </row>
    <row r="2124" spans="1:12" s="218" customFormat="1" ht="12.75">
      <c r="A2124" s="213"/>
      <c r="F2124" s="234"/>
      <c r="I2124" s="235"/>
      <c r="L2124" s="213"/>
    </row>
    <row r="2125" spans="1:12" s="218" customFormat="1" ht="12.75">
      <c r="A2125" s="213"/>
      <c r="F2125" s="234"/>
      <c r="I2125" s="235"/>
      <c r="L2125" s="213"/>
    </row>
    <row r="2126" spans="1:12" s="218" customFormat="1" ht="12.75">
      <c r="A2126" s="213"/>
      <c r="F2126" s="234"/>
      <c r="I2126" s="235"/>
      <c r="L2126" s="213"/>
    </row>
    <row r="2127" spans="1:12" s="218" customFormat="1" ht="12.75">
      <c r="A2127" s="213"/>
      <c r="F2127" s="234"/>
      <c r="I2127" s="235"/>
      <c r="L2127" s="213"/>
    </row>
    <row r="2128" spans="1:12" s="218" customFormat="1" ht="12.75">
      <c r="A2128" s="213"/>
      <c r="F2128" s="234"/>
      <c r="I2128" s="235"/>
      <c r="L2128" s="213"/>
    </row>
    <row r="2129" spans="1:12" s="218" customFormat="1" ht="12.75">
      <c r="A2129" s="213"/>
      <c r="F2129" s="234"/>
      <c r="I2129" s="235"/>
      <c r="L2129" s="213"/>
    </row>
    <row r="2130" spans="1:12" s="218" customFormat="1" ht="12.75">
      <c r="A2130" s="213"/>
      <c r="F2130" s="234"/>
      <c r="I2130" s="235"/>
      <c r="L2130" s="213"/>
    </row>
    <row r="2131" spans="1:12" s="218" customFormat="1" ht="12.75">
      <c r="A2131" s="213"/>
      <c r="F2131" s="234"/>
      <c r="I2131" s="235"/>
      <c r="L2131" s="213"/>
    </row>
    <row r="2132" spans="1:12" s="218" customFormat="1" ht="12.75">
      <c r="A2132" s="213"/>
      <c r="F2132" s="234"/>
      <c r="I2132" s="235"/>
      <c r="L2132" s="213"/>
    </row>
    <row r="2133" spans="1:12" s="218" customFormat="1" ht="12.75">
      <c r="A2133" s="213"/>
      <c r="F2133" s="234"/>
      <c r="I2133" s="235"/>
      <c r="L2133" s="213"/>
    </row>
    <row r="2134" spans="1:12" s="218" customFormat="1" ht="12.75">
      <c r="A2134" s="213"/>
      <c r="F2134" s="234"/>
      <c r="I2134" s="235"/>
      <c r="L2134" s="213"/>
    </row>
    <row r="2135" spans="1:12" s="218" customFormat="1" ht="12.75">
      <c r="A2135" s="213"/>
      <c r="F2135" s="234"/>
      <c r="I2135" s="235"/>
      <c r="L2135" s="213"/>
    </row>
    <row r="2136" spans="1:12" s="218" customFormat="1" ht="12.75">
      <c r="A2136" s="213"/>
      <c r="F2136" s="234"/>
      <c r="I2136" s="235"/>
      <c r="L2136" s="213"/>
    </row>
    <row r="2137" spans="1:12" s="218" customFormat="1" ht="12.75">
      <c r="A2137" s="213"/>
      <c r="F2137" s="234"/>
      <c r="I2137" s="235"/>
      <c r="L2137" s="213"/>
    </row>
    <row r="2138" spans="1:12" s="218" customFormat="1" ht="12.75">
      <c r="A2138" s="213"/>
      <c r="F2138" s="234"/>
      <c r="I2138" s="235"/>
      <c r="L2138" s="213"/>
    </row>
    <row r="2139" spans="1:12" s="218" customFormat="1" ht="12.75">
      <c r="A2139" s="213"/>
      <c r="F2139" s="234"/>
      <c r="I2139" s="235"/>
      <c r="L2139" s="213"/>
    </row>
    <row r="2140" spans="1:12" s="218" customFormat="1" ht="12.75">
      <c r="A2140" s="213"/>
      <c r="F2140" s="234"/>
      <c r="I2140" s="235"/>
      <c r="L2140" s="213"/>
    </row>
    <row r="2141" spans="1:12" s="218" customFormat="1" ht="12.75">
      <c r="A2141" s="213"/>
      <c r="F2141" s="234"/>
      <c r="I2141" s="235"/>
      <c r="L2141" s="213"/>
    </row>
    <row r="2142" spans="1:12" s="218" customFormat="1" ht="12.75">
      <c r="A2142" s="213"/>
      <c r="F2142" s="234"/>
      <c r="I2142" s="235"/>
      <c r="L2142" s="213"/>
    </row>
    <row r="2143" spans="1:12" s="218" customFormat="1" ht="12.75">
      <c r="A2143" s="213"/>
      <c r="F2143" s="234"/>
      <c r="I2143" s="235"/>
      <c r="L2143" s="213"/>
    </row>
    <row r="2144" spans="1:12" s="218" customFormat="1" ht="12.75">
      <c r="A2144" s="213"/>
      <c r="F2144" s="234"/>
      <c r="I2144" s="235"/>
      <c r="L2144" s="213"/>
    </row>
    <row r="2145" spans="1:12" s="218" customFormat="1" ht="12.75">
      <c r="A2145" s="213"/>
      <c r="F2145" s="234"/>
      <c r="I2145" s="235"/>
      <c r="L2145" s="213"/>
    </row>
    <row r="2146" spans="1:12" s="218" customFormat="1" ht="12.75">
      <c r="A2146" s="213"/>
      <c r="F2146" s="234"/>
      <c r="I2146" s="235"/>
      <c r="L2146" s="213"/>
    </row>
    <row r="2147" spans="1:12" s="218" customFormat="1" ht="12.75">
      <c r="A2147" s="213"/>
      <c r="F2147" s="234"/>
      <c r="I2147" s="235"/>
      <c r="L2147" s="213"/>
    </row>
    <row r="2148" spans="1:12" s="218" customFormat="1" ht="12.75">
      <c r="A2148" s="213"/>
      <c r="F2148" s="234"/>
      <c r="I2148" s="235"/>
      <c r="L2148" s="213"/>
    </row>
    <row r="2149" spans="1:12" s="218" customFormat="1" ht="12.75">
      <c r="A2149" s="213"/>
      <c r="F2149" s="234"/>
      <c r="I2149" s="235"/>
      <c r="L2149" s="213"/>
    </row>
    <row r="2150" spans="1:12" s="218" customFormat="1" ht="12.75">
      <c r="A2150" s="213"/>
      <c r="F2150" s="234"/>
      <c r="I2150" s="235"/>
      <c r="L2150" s="213"/>
    </row>
    <row r="2151" spans="1:12" s="218" customFormat="1" ht="12.75">
      <c r="A2151" s="213"/>
      <c r="F2151" s="234"/>
      <c r="I2151" s="235"/>
      <c r="L2151" s="213"/>
    </row>
    <row r="2152" spans="1:12" s="218" customFormat="1" ht="12.75">
      <c r="A2152" s="213"/>
      <c r="F2152" s="234"/>
      <c r="I2152" s="235"/>
      <c r="L2152" s="213"/>
    </row>
    <row r="2153" spans="1:12" s="218" customFormat="1" ht="12.75">
      <c r="A2153" s="213"/>
      <c r="F2153" s="234"/>
      <c r="I2153" s="235"/>
      <c r="L2153" s="213"/>
    </row>
    <row r="2154" spans="1:12" s="218" customFormat="1" ht="12.75">
      <c r="A2154" s="213"/>
      <c r="F2154" s="234"/>
      <c r="I2154" s="235"/>
      <c r="L2154" s="213"/>
    </row>
    <row r="2155" spans="1:12" s="218" customFormat="1" ht="12.75">
      <c r="A2155" s="213"/>
      <c r="F2155" s="234"/>
      <c r="I2155" s="235"/>
      <c r="L2155" s="213"/>
    </row>
    <row r="2156" spans="1:12" s="218" customFormat="1" ht="12.75">
      <c r="A2156" s="213"/>
      <c r="F2156" s="234"/>
      <c r="I2156" s="235"/>
      <c r="L2156" s="213"/>
    </row>
    <row r="2157" spans="1:12" s="218" customFormat="1" ht="12.75">
      <c r="A2157" s="213"/>
      <c r="F2157" s="234"/>
      <c r="I2157" s="235"/>
      <c r="L2157" s="213"/>
    </row>
    <row r="2158" spans="1:12" s="218" customFormat="1" ht="12.75">
      <c r="A2158" s="213"/>
      <c r="F2158" s="234"/>
      <c r="I2158" s="235"/>
      <c r="L2158" s="213"/>
    </row>
    <row r="2159" spans="1:12" s="218" customFormat="1" ht="12.75">
      <c r="A2159" s="213"/>
      <c r="F2159" s="234"/>
      <c r="I2159" s="235"/>
      <c r="L2159" s="213"/>
    </row>
    <row r="2160" spans="1:12" s="218" customFormat="1" ht="12.75">
      <c r="A2160" s="213"/>
      <c r="F2160" s="234"/>
      <c r="I2160" s="235"/>
      <c r="L2160" s="213"/>
    </row>
    <row r="2161" spans="1:12" s="218" customFormat="1" ht="12.75">
      <c r="A2161" s="213"/>
      <c r="F2161" s="234"/>
      <c r="I2161" s="235"/>
      <c r="L2161" s="213"/>
    </row>
    <row r="2162" spans="1:12" s="218" customFormat="1" ht="12.75">
      <c r="A2162" s="213"/>
      <c r="F2162" s="234"/>
      <c r="I2162" s="235"/>
      <c r="L2162" s="213"/>
    </row>
    <row r="2163" spans="1:12" s="218" customFormat="1" ht="12.75">
      <c r="A2163" s="213"/>
      <c r="F2163" s="234"/>
      <c r="I2163" s="235"/>
      <c r="L2163" s="213"/>
    </row>
    <row r="2164" spans="1:12" s="218" customFormat="1" ht="12.75">
      <c r="A2164" s="213"/>
      <c r="F2164" s="234"/>
      <c r="I2164" s="235"/>
      <c r="L2164" s="213"/>
    </row>
    <row r="2165" spans="1:12" s="218" customFormat="1" ht="12.75">
      <c r="A2165" s="213"/>
      <c r="F2165" s="234"/>
      <c r="I2165" s="235"/>
      <c r="L2165" s="213"/>
    </row>
    <row r="2166" spans="1:12" s="218" customFormat="1" ht="12.75">
      <c r="A2166" s="213"/>
      <c r="F2166" s="234"/>
      <c r="I2166" s="235"/>
      <c r="L2166" s="213"/>
    </row>
    <row r="2167" spans="1:12" s="218" customFormat="1" ht="12.75">
      <c r="A2167" s="213"/>
      <c r="F2167" s="234"/>
      <c r="I2167" s="235"/>
      <c r="L2167" s="213"/>
    </row>
    <row r="2168" spans="1:12" s="218" customFormat="1" ht="12.75">
      <c r="A2168" s="213"/>
      <c r="F2168" s="234"/>
      <c r="I2168" s="235"/>
      <c r="L2168" s="213"/>
    </row>
    <row r="2169" spans="1:12" s="218" customFormat="1" ht="12.75">
      <c r="A2169" s="213"/>
      <c r="F2169" s="234"/>
      <c r="I2169" s="235"/>
      <c r="L2169" s="213"/>
    </row>
    <row r="2170" spans="1:12" s="218" customFormat="1" ht="12.75">
      <c r="A2170" s="213"/>
      <c r="F2170" s="234"/>
      <c r="I2170" s="235"/>
      <c r="L2170" s="213"/>
    </row>
    <row r="2171" spans="1:12" s="218" customFormat="1" ht="12.75">
      <c r="A2171" s="213"/>
      <c r="F2171" s="234"/>
      <c r="I2171" s="235"/>
      <c r="L2171" s="213"/>
    </row>
    <row r="2172" spans="1:12" s="218" customFormat="1" ht="12.75">
      <c r="A2172" s="213"/>
      <c r="F2172" s="234"/>
      <c r="I2172" s="235"/>
      <c r="L2172" s="213"/>
    </row>
    <row r="2173" spans="1:12" s="218" customFormat="1" ht="12.75">
      <c r="A2173" s="213"/>
      <c r="F2173" s="234"/>
      <c r="I2173" s="235"/>
      <c r="L2173" s="213"/>
    </row>
    <row r="2174" spans="1:12" s="218" customFormat="1" ht="12.75">
      <c r="A2174" s="213"/>
      <c r="F2174" s="234"/>
      <c r="I2174" s="235"/>
      <c r="L2174" s="213"/>
    </row>
    <row r="2175" spans="1:12" s="218" customFormat="1" ht="12.75">
      <c r="A2175" s="213"/>
      <c r="F2175" s="234"/>
      <c r="I2175" s="235"/>
      <c r="L2175" s="213"/>
    </row>
    <row r="2176" spans="1:12" s="218" customFormat="1" ht="12.75">
      <c r="A2176" s="213"/>
      <c r="F2176" s="234"/>
      <c r="I2176" s="235"/>
      <c r="L2176" s="213"/>
    </row>
  </sheetData>
  <sheetProtection password="A785" sheet="1" objects="1" scenarios="1"/>
  <mergeCells count="428">
    <mergeCell ref="S46:S47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S21:S22"/>
    <mergeCell ref="S19:S20"/>
    <mergeCell ref="K46:K47"/>
    <mergeCell ref="L46:L47"/>
    <mergeCell ref="M46:M47"/>
    <mergeCell ref="N46:N47"/>
    <mergeCell ref="O46:O47"/>
    <mergeCell ref="P46:P47"/>
    <mergeCell ref="Q46:Q47"/>
    <mergeCell ref="R46:R47"/>
    <mergeCell ref="R19:R20"/>
    <mergeCell ref="R21:R22"/>
    <mergeCell ref="R23:R24"/>
    <mergeCell ref="R25:R26"/>
    <mergeCell ref="S44:S45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Q13:Q14"/>
    <mergeCell ref="Q11:Q12"/>
    <mergeCell ref="Q9:Q10"/>
    <mergeCell ref="Q7:Q8"/>
    <mergeCell ref="R15:R16"/>
    <mergeCell ref="R17:R18"/>
    <mergeCell ref="O44:O45"/>
    <mergeCell ref="P44:P45"/>
    <mergeCell ref="Q44:Q45"/>
    <mergeCell ref="R44:R45"/>
    <mergeCell ref="Q21:Q22"/>
    <mergeCell ref="Q19:Q20"/>
    <mergeCell ref="Q17:Q18"/>
    <mergeCell ref="Q15:Q16"/>
    <mergeCell ref="R7:R8"/>
    <mergeCell ref="R9:R10"/>
    <mergeCell ref="R11:R12"/>
    <mergeCell ref="R13:R14"/>
    <mergeCell ref="M7:M8"/>
    <mergeCell ref="M9:M10"/>
    <mergeCell ref="M11:M12"/>
    <mergeCell ref="M13:M14"/>
    <mergeCell ref="C14:C15"/>
    <mergeCell ref="C16:C17"/>
    <mergeCell ref="C18:C19"/>
    <mergeCell ref="C20:C21"/>
    <mergeCell ref="A30:A31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M27:M28"/>
    <mergeCell ref="M15:M16"/>
    <mergeCell ref="M17:M18"/>
    <mergeCell ref="M19:M20"/>
    <mergeCell ref="M21:M22"/>
    <mergeCell ref="M23:M24"/>
    <mergeCell ref="M25:M26"/>
    <mergeCell ref="L21:L22"/>
    <mergeCell ref="L23:L24"/>
    <mergeCell ref="L25:L26"/>
    <mergeCell ref="L27:L28"/>
    <mergeCell ref="K15:K16"/>
    <mergeCell ref="K17:K18"/>
    <mergeCell ref="K19:K20"/>
    <mergeCell ref="L7:L8"/>
    <mergeCell ref="L9:L10"/>
    <mergeCell ref="L11:L12"/>
    <mergeCell ref="L13:L14"/>
    <mergeCell ref="L15:L16"/>
    <mergeCell ref="L17:L18"/>
    <mergeCell ref="L19:L20"/>
    <mergeCell ref="K7:K8"/>
    <mergeCell ref="K9:K10"/>
    <mergeCell ref="K11:K12"/>
    <mergeCell ref="K13:K14"/>
    <mergeCell ref="K21:K22"/>
    <mergeCell ref="K23:K24"/>
    <mergeCell ref="K25:K26"/>
    <mergeCell ref="K27:K28"/>
    <mergeCell ref="B3:C5"/>
    <mergeCell ref="C6:C7"/>
    <mergeCell ref="C8:C9"/>
    <mergeCell ref="C10:C11"/>
    <mergeCell ref="B6:B33"/>
    <mergeCell ref="C22:C23"/>
    <mergeCell ref="C24:C25"/>
    <mergeCell ref="C26:C27"/>
    <mergeCell ref="C28:C29"/>
    <mergeCell ref="C12:C13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H28:H29"/>
    <mergeCell ref="H26:H27"/>
    <mergeCell ref="H24:H25"/>
    <mergeCell ref="H22:H23"/>
    <mergeCell ref="H20:H21"/>
    <mergeCell ref="H18:H19"/>
    <mergeCell ref="H16:H17"/>
    <mergeCell ref="H14:H15"/>
    <mergeCell ref="H12:H13"/>
    <mergeCell ref="H10:H11"/>
    <mergeCell ref="H8:H9"/>
    <mergeCell ref="H6:H7"/>
    <mergeCell ref="I6:I7"/>
    <mergeCell ref="I8:I9"/>
    <mergeCell ref="I10:I11"/>
    <mergeCell ref="I12:I13"/>
    <mergeCell ref="I28:I29"/>
    <mergeCell ref="I14:I15"/>
    <mergeCell ref="I16:I17"/>
    <mergeCell ref="I18:I19"/>
    <mergeCell ref="I20:I21"/>
    <mergeCell ref="J6:J7"/>
    <mergeCell ref="J8:J9"/>
    <mergeCell ref="J10:J11"/>
    <mergeCell ref="J12:J13"/>
    <mergeCell ref="J14:J15"/>
    <mergeCell ref="J16:J17"/>
    <mergeCell ref="J18:J19"/>
    <mergeCell ref="J20:J21"/>
    <mergeCell ref="I30:I31"/>
    <mergeCell ref="H30:H31"/>
    <mergeCell ref="G30:G31"/>
    <mergeCell ref="J22:J23"/>
    <mergeCell ref="J24:J25"/>
    <mergeCell ref="J26:J27"/>
    <mergeCell ref="J28:J29"/>
    <mergeCell ref="I22:I23"/>
    <mergeCell ref="I24:I25"/>
    <mergeCell ref="I26:I27"/>
    <mergeCell ref="E14:E15"/>
    <mergeCell ref="E16:E17"/>
    <mergeCell ref="E18:E19"/>
    <mergeCell ref="E20:E21"/>
    <mergeCell ref="E6:E7"/>
    <mergeCell ref="E8:E9"/>
    <mergeCell ref="E10:E11"/>
    <mergeCell ref="E12:E13"/>
    <mergeCell ref="E22:E23"/>
    <mergeCell ref="E24:E25"/>
    <mergeCell ref="E26:E27"/>
    <mergeCell ref="E28:E29"/>
    <mergeCell ref="O11:O12"/>
    <mergeCell ref="O9:O10"/>
    <mergeCell ref="O7:O8"/>
    <mergeCell ref="H43:H44"/>
    <mergeCell ref="I43:I44"/>
    <mergeCell ref="J43:J44"/>
    <mergeCell ref="K44:K45"/>
    <mergeCell ref="L44:L45"/>
    <mergeCell ref="M44:M45"/>
    <mergeCell ref="N44:N45"/>
    <mergeCell ref="O19:O20"/>
    <mergeCell ref="O17:O18"/>
    <mergeCell ref="O15:O16"/>
    <mergeCell ref="O13:O14"/>
    <mergeCell ref="O27:O28"/>
    <mergeCell ref="O25:O26"/>
    <mergeCell ref="O23:O24"/>
    <mergeCell ref="O21:O22"/>
    <mergeCell ref="N7:N8"/>
    <mergeCell ref="N9:N10"/>
    <mergeCell ref="N11:N12"/>
    <mergeCell ref="A43:A44"/>
    <mergeCell ref="B43:B70"/>
    <mergeCell ref="C43:C44"/>
    <mergeCell ref="D43:D44"/>
    <mergeCell ref="E43:E44"/>
    <mergeCell ref="F43:F44"/>
    <mergeCell ref="G43:G44"/>
    <mergeCell ref="N13:N14"/>
    <mergeCell ref="N15:N16"/>
    <mergeCell ref="N17:N18"/>
    <mergeCell ref="N19:N20"/>
    <mergeCell ref="N21:N22"/>
    <mergeCell ref="N23:N24"/>
    <mergeCell ref="N25:N26"/>
    <mergeCell ref="N27:N28"/>
    <mergeCell ref="P7:P8"/>
    <mergeCell ref="P9:P10"/>
    <mergeCell ref="P11:P12"/>
    <mergeCell ref="P13:P14"/>
    <mergeCell ref="P15:P16"/>
    <mergeCell ref="P17:P18"/>
    <mergeCell ref="P19:P20"/>
    <mergeCell ref="P21:P22"/>
    <mergeCell ref="S27:S28"/>
    <mergeCell ref="S25:S26"/>
    <mergeCell ref="S23:S24"/>
    <mergeCell ref="P23:P24"/>
    <mergeCell ref="P25:P26"/>
    <mergeCell ref="P27:P28"/>
    <mergeCell ref="Q27:Q28"/>
    <mergeCell ref="Q25:Q26"/>
    <mergeCell ref="Q23:Q24"/>
    <mergeCell ref="S9:S10"/>
    <mergeCell ref="S7:S8"/>
    <mergeCell ref="S3:S4"/>
    <mergeCell ref="B40:C42"/>
    <mergeCell ref="S40:S41"/>
    <mergeCell ref="S17:S18"/>
    <mergeCell ref="S15:S16"/>
    <mergeCell ref="S13:S14"/>
    <mergeCell ref="S11:S12"/>
    <mergeCell ref="R27:R28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A49:A50"/>
    <mergeCell ref="C49:C50"/>
    <mergeCell ref="D49:D50"/>
    <mergeCell ref="E49:E50"/>
    <mergeCell ref="F49:F50"/>
    <mergeCell ref="G49:G50"/>
    <mergeCell ref="H49:H50"/>
    <mergeCell ref="I49:I50"/>
    <mergeCell ref="J49:J50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A51:A52"/>
    <mergeCell ref="C51:C52"/>
    <mergeCell ref="D51:D52"/>
    <mergeCell ref="E51:E52"/>
    <mergeCell ref="F51:F52"/>
    <mergeCell ref="G51:G52"/>
    <mergeCell ref="H51:H52"/>
    <mergeCell ref="I51:I52"/>
    <mergeCell ref="J51:J52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A57:A58"/>
    <mergeCell ref="C57:C58"/>
    <mergeCell ref="D57:D58"/>
    <mergeCell ref="E57:E58"/>
    <mergeCell ref="F57:F58"/>
    <mergeCell ref="G57:G58"/>
    <mergeCell ref="H57:H58"/>
    <mergeCell ref="I57:I58"/>
    <mergeCell ref="J57:J58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A59:A60"/>
    <mergeCell ref="C59:C60"/>
    <mergeCell ref="D59:D60"/>
    <mergeCell ref="E59:E60"/>
    <mergeCell ref="F59:F60"/>
    <mergeCell ref="G59:G60"/>
    <mergeCell ref="H59:H60"/>
    <mergeCell ref="I59:I60"/>
    <mergeCell ref="J59:J60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A61:A62"/>
    <mergeCell ref="C61:C62"/>
    <mergeCell ref="D61:D62"/>
    <mergeCell ref="E61:E62"/>
    <mergeCell ref="F61:F62"/>
    <mergeCell ref="G61:G62"/>
    <mergeCell ref="H61:H62"/>
    <mergeCell ref="I61:I62"/>
    <mergeCell ref="J61:J62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A63:A64"/>
    <mergeCell ref="C63:C64"/>
    <mergeCell ref="D63:D64"/>
    <mergeCell ref="E63:E64"/>
    <mergeCell ref="F63:F64"/>
    <mergeCell ref="G63:G64"/>
    <mergeCell ref="H63:H64"/>
    <mergeCell ref="I63:I64"/>
    <mergeCell ref="J63:J64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A65:A66"/>
    <mergeCell ref="C65:C66"/>
    <mergeCell ref="D65:D66"/>
    <mergeCell ref="E65:E66"/>
    <mergeCell ref="F65:F66"/>
    <mergeCell ref="G65:G66"/>
    <mergeCell ref="H65:H66"/>
    <mergeCell ref="I65:I66"/>
    <mergeCell ref="J65:J66"/>
    <mergeCell ref="A67:A68"/>
    <mergeCell ref="G67:G68"/>
    <mergeCell ref="H67:H68"/>
    <mergeCell ref="I67:I68"/>
  </mergeCells>
  <printOptions/>
  <pageMargins left="0.35433070866141736" right="0.35433070866141736" top="0.44" bottom="0.46" header="0.24" footer="0.31496062992125984"/>
  <pageSetup fitToHeight="1" fitToWidth="1" horizontalDpi="600" verticalDpi="600" orientation="landscape" paperSize="9" scale="52" r:id="rId3"/>
  <legacyDrawing r:id="rId2"/>
  <oleObjects>
    <oleObject progId="Equation.3" shapeId="86893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DU21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181" customWidth="1"/>
    <col min="2" max="2" width="11.28125" style="182" customWidth="1"/>
    <col min="3" max="3" width="27.57421875" style="182" customWidth="1"/>
    <col min="4" max="5" width="10.28125" style="182" customWidth="1"/>
    <col min="6" max="6" width="11.8515625" style="183" customWidth="1"/>
    <col min="7" max="7" width="10.8515625" style="182" customWidth="1"/>
    <col min="8" max="8" width="9.28125" style="182" customWidth="1"/>
    <col min="9" max="9" width="9.8515625" style="184" customWidth="1"/>
    <col min="10" max="10" width="10.28125" style="182" customWidth="1"/>
    <col min="11" max="11" width="13.57421875" style="182" customWidth="1"/>
    <col min="12" max="12" width="13.00390625" style="181" customWidth="1"/>
    <col min="13" max="17" width="11.8515625" style="182" customWidth="1"/>
    <col min="18" max="18" width="12.28125" style="182" customWidth="1"/>
    <col min="19" max="19" width="18.421875" style="182" customWidth="1"/>
    <col min="20" max="20" width="11.00390625" style="182" customWidth="1"/>
    <col min="21" max="16384" width="9.140625" style="182" customWidth="1"/>
  </cols>
  <sheetData>
    <row r="2" ht="13.5" thickBot="1"/>
    <row r="3" spans="1:99" s="193" customFormat="1" ht="72">
      <c r="A3" s="185"/>
      <c r="B3" s="346" t="s">
        <v>41</v>
      </c>
      <c r="C3" s="347"/>
      <c r="D3" s="186" t="s">
        <v>44</v>
      </c>
      <c r="E3" s="186" t="s">
        <v>159</v>
      </c>
      <c r="F3" s="187" t="s">
        <v>128</v>
      </c>
      <c r="G3" s="188" t="s">
        <v>129</v>
      </c>
      <c r="H3" s="189" t="s">
        <v>49</v>
      </c>
      <c r="I3" s="190" t="s">
        <v>130</v>
      </c>
      <c r="J3" s="191" t="s">
        <v>131</v>
      </c>
      <c r="K3" s="191" t="s">
        <v>132</v>
      </c>
      <c r="L3" s="191" t="s">
        <v>133</v>
      </c>
      <c r="M3" s="186" t="s">
        <v>134</v>
      </c>
      <c r="N3" s="189" t="s">
        <v>162</v>
      </c>
      <c r="O3" s="189" t="s">
        <v>162</v>
      </c>
      <c r="P3" s="189" t="s">
        <v>135</v>
      </c>
      <c r="Q3" s="189" t="s">
        <v>135</v>
      </c>
      <c r="R3" s="192" t="s">
        <v>166</v>
      </c>
      <c r="S3" s="344" t="s">
        <v>161</v>
      </c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</row>
    <row r="4" spans="2:125" ht="15" customHeight="1">
      <c r="B4" s="348"/>
      <c r="C4" s="349"/>
      <c r="D4" s="194" t="s">
        <v>137</v>
      </c>
      <c r="E4" s="194"/>
      <c r="F4" s="195"/>
      <c r="G4" s="196" t="s">
        <v>138</v>
      </c>
      <c r="H4" s="197" t="s">
        <v>139</v>
      </c>
      <c r="I4" s="198" t="s">
        <v>48</v>
      </c>
      <c r="J4" s="199"/>
      <c r="K4" s="200" t="s">
        <v>140</v>
      </c>
      <c r="L4" s="201" t="s">
        <v>141</v>
      </c>
      <c r="M4" s="201" t="s">
        <v>142</v>
      </c>
      <c r="N4" s="202" t="s">
        <v>164</v>
      </c>
      <c r="O4" s="202" t="s">
        <v>163</v>
      </c>
      <c r="P4" s="202" t="s">
        <v>143</v>
      </c>
      <c r="Q4" s="202" t="s">
        <v>144</v>
      </c>
      <c r="R4" s="203" t="s">
        <v>167</v>
      </c>
      <c r="S4" s="345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</row>
    <row r="5" spans="2:125" ht="13.5" thickBot="1">
      <c r="B5" s="350"/>
      <c r="C5" s="351"/>
      <c r="D5" s="204" t="s">
        <v>45</v>
      </c>
      <c r="E5" s="204"/>
      <c r="F5" s="205" t="s">
        <v>80</v>
      </c>
      <c r="G5" s="206" t="s">
        <v>45</v>
      </c>
      <c r="H5" s="206" t="s">
        <v>47</v>
      </c>
      <c r="I5" s="207" t="s">
        <v>146</v>
      </c>
      <c r="J5" s="208" t="s">
        <v>147</v>
      </c>
      <c r="K5" s="208" t="s">
        <v>147</v>
      </c>
      <c r="L5" s="209" t="s">
        <v>148</v>
      </c>
      <c r="M5" s="210" t="s">
        <v>148</v>
      </c>
      <c r="N5" s="211" t="s">
        <v>45</v>
      </c>
      <c r="O5" s="211" t="s">
        <v>45</v>
      </c>
      <c r="P5" s="211" t="s">
        <v>149</v>
      </c>
      <c r="Q5" s="211" t="s">
        <v>149</v>
      </c>
      <c r="R5" s="212" t="s">
        <v>150</v>
      </c>
      <c r="S5" s="209" t="s">
        <v>80</v>
      </c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</row>
    <row r="6" spans="1:19" ht="12.75" customHeight="1">
      <c r="A6" s="293"/>
      <c r="B6" s="353" t="s">
        <v>58</v>
      </c>
      <c r="C6" s="356" t="s">
        <v>151</v>
      </c>
      <c r="D6" s="357"/>
      <c r="E6" s="357"/>
      <c r="F6" s="358"/>
      <c r="G6" s="357"/>
      <c r="H6" s="357"/>
      <c r="I6" s="360"/>
      <c r="J6" s="357"/>
      <c r="K6" s="214"/>
      <c r="L6" s="215"/>
      <c r="M6" s="216"/>
      <c r="N6" s="217"/>
      <c r="O6" s="217"/>
      <c r="P6" s="217"/>
      <c r="Q6" s="217"/>
      <c r="R6" s="217"/>
      <c r="S6" s="217"/>
    </row>
    <row r="7" spans="1:19" ht="12.75" customHeight="1">
      <c r="A7" s="293"/>
      <c r="B7" s="354"/>
      <c r="C7" s="320"/>
      <c r="D7" s="321"/>
      <c r="E7" s="321"/>
      <c r="F7" s="322"/>
      <c r="G7" s="321"/>
      <c r="H7" s="321"/>
      <c r="I7" s="361"/>
      <c r="J7" s="321"/>
      <c r="K7" s="312">
        <f>'DİFÜZYON HESABI BİLGİLERİ'!D5</f>
        <v>12</v>
      </c>
      <c r="L7" s="314">
        <f>IF(K7&lt;&gt;"",IF(AND(K7&lt;=30,K7&gt;=0),288.68*(1.098+K7/100)^8.02,IF(AND(K7&lt;0,K7&gt;=-20),4.689*(1.486+K7/100)^12.3)),"")</f>
        <v>1403.8087619786124</v>
      </c>
      <c r="M7" s="316">
        <f>L7*('DİFÜZYON HESABI BİLGİLERİ'!D6)/100</f>
        <v>982.6661333850286</v>
      </c>
      <c r="N7" s="318"/>
      <c r="O7" s="309"/>
      <c r="P7" s="309"/>
      <c r="Q7" s="309"/>
      <c r="R7" s="309"/>
      <c r="S7" s="343"/>
    </row>
    <row r="8" spans="1:19" s="218" customFormat="1" ht="12.75">
      <c r="A8" s="293"/>
      <c r="B8" s="354"/>
      <c r="C8" s="301" t="s">
        <v>42</v>
      </c>
      <c r="D8" s="303"/>
      <c r="E8" s="303"/>
      <c r="F8" s="305"/>
      <c r="G8" s="303"/>
      <c r="H8" s="303"/>
      <c r="I8" s="323">
        <f>'BİNANIN ÖZGÜL ISI KAYBI'!H16</f>
        <v>0.13</v>
      </c>
      <c r="J8" s="325">
        <f>IF(AND(K7&lt;&gt;"",K9&lt;&gt;""),K7-K9,IF(AND(K7&lt;&gt;"",K9=""),K7-$K$27,IF(I8=0,J6)))</f>
        <v>0</v>
      </c>
      <c r="K8" s="313"/>
      <c r="L8" s="315"/>
      <c r="M8" s="317"/>
      <c r="N8" s="318"/>
      <c r="O8" s="309"/>
      <c r="P8" s="309"/>
      <c r="Q8" s="309"/>
      <c r="R8" s="309"/>
      <c r="S8" s="343"/>
    </row>
    <row r="9" spans="1:19" s="218" customFormat="1" ht="13.5" customHeight="1">
      <c r="A9" s="293"/>
      <c r="B9" s="354"/>
      <c r="C9" s="320"/>
      <c r="D9" s="321"/>
      <c r="E9" s="321"/>
      <c r="F9" s="322"/>
      <c r="G9" s="321"/>
      <c r="H9" s="321"/>
      <c r="I9" s="324"/>
      <c r="J9" s="326"/>
      <c r="K9" s="312">
        <f>IF(I8&gt;0,K7-I8*$R$32,IF(I8=0,K7))</f>
        <v>12</v>
      </c>
      <c r="L9" s="314">
        <f>IF(K9&lt;&gt;"",IF(AND(K9&lt;=30,K9&gt;=0),288.68*(1.098+K9/100)^8.02,IF(AND(K9&lt;0,K9&gt;=-20),4.689*(1.486+K9/100)^12.3)),"")</f>
        <v>1403.8087619786124</v>
      </c>
      <c r="M9" s="316"/>
      <c r="N9" s="318"/>
      <c r="O9" s="359"/>
      <c r="P9" s="352"/>
      <c r="Q9" s="352"/>
      <c r="R9" s="362"/>
      <c r="S9" s="342"/>
    </row>
    <row r="10" spans="1:19" s="218" customFormat="1" ht="13.5" customHeight="1">
      <c r="A10" s="293"/>
      <c r="B10" s="354"/>
      <c r="C10" s="301" t="str">
        <f>'BİNANIN ÖZGÜL ISI KAYBI'!C17</f>
        <v>İç sıva</v>
      </c>
      <c r="D10" s="323">
        <f>'BİNANIN ÖZGÜL ISI KAYBI'!D17</f>
        <v>0.02</v>
      </c>
      <c r="E10" s="323">
        <f>'BİNANIN ÖZGÜL ISI KAYBI'!E17</f>
        <v>1800</v>
      </c>
      <c r="F10" s="329">
        <f>'BİNANIN ÖZGÜL ISI KAYBI'!F17</f>
        <v>15</v>
      </c>
      <c r="G10" s="325">
        <f>D10*F10</f>
        <v>0.3</v>
      </c>
      <c r="H10" s="323">
        <f>'BİNANIN ÖZGÜL ISI KAYBI'!G17</f>
        <v>0.87</v>
      </c>
      <c r="I10" s="323">
        <f>IF(AND(D10&gt;0,H10&gt;0),D10/H10,0)</f>
        <v>0.022988505747126436</v>
      </c>
      <c r="J10" s="325">
        <f>IF(AND(K9&lt;&gt;"",K11&lt;&gt;""),K9-K11,IF(AND(K9&lt;&gt;"",K11=""),K9-$K$27,IF(I10=0,J8)))</f>
        <v>0</v>
      </c>
      <c r="K10" s="313"/>
      <c r="L10" s="315"/>
      <c r="M10" s="317"/>
      <c r="N10" s="318"/>
      <c r="O10" s="359"/>
      <c r="P10" s="352"/>
      <c r="Q10" s="352"/>
      <c r="R10" s="362"/>
      <c r="S10" s="342"/>
    </row>
    <row r="11" spans="1:19" s="218" customFormat="1" ht="12.75">
      <c r="A11" s="293"/>
      <c r="B11" s="354"/>
      <c r="C11" s="320"/>
      <c r="D11" s="324"/>
      <c r="E11" s="324"/>
      <c r="F11" s="330"/>
      <c r="G11" s="326"/>
      <c r="H11" s="324"/>
      <c r="I11" s="324"/>
      <c r="J11" s="326"/>
      <c r="K11" s="312">
        <f>IF(I10&gt;0,K9-I10*$R$32,IF(I10=0,K9))</f>
        <v>12</v>
      </c>
      <c r="L11" s="314">
        <f>IF(K11&lt;&gt;"",IF(AND(K11&lt;=30,K11&gt;=0),288.68*(1.098+K11/100)^8.02,IF(AND(K11&lt;0,K11&gt;=-20),4.689*(1.486+K11/100)^12.3)),"")</f>
        <v>1403.8087619786124</v>
      </c>
      <c r="M11" s="316"/>
      <c r="N11" s="335">
        <f>G10</f>
        <v>0.3</v>
      </c>
      <c r="O11" s="340">
        <f>G12+G14+G16+G18+G20+G22+G24</f>
        <v>2.5999999999999996</v>
      </c>
      <c r="P11" s="338">
        <f>IF(N11&gt;0,(L11-$M$7)/(1500000*N11),"")</f>
        <v>0.0009358725079857418</v>
      </c>
      <c r="Q11" s="338">
        <f>IF(O11&gt;0,(L11-$M$27)/(1500000*O11),"")</f>
        <v>0.00010798528938297023</v>
      </c>
      <c r="R11" s="339">
        <f>IF(OR(P11="",Q11=""),"",'DİFÜZYON HESABI BİLGİLERİ'!$F$5*(P11+Q11))</f>
        <v>2.254732842316418</v>
      </c>
      <c r="S11" s="336" t="str">
        <f>IF(OR(P11="",Q11=""),"",IF(R11&gt;'YOĞUŞMA PERİYODU'!R11,"Wv &gt; Wt  Olumlu","Wv &lt; Wt  OLUMSUZ"))</f>
        <v>Wv &gt; Wt  Olumlu</v>
      </c>
    </row>
    <row r="12" spans="1:19" s="218" customFormat="1" ht="12.75">
      <c r="A12" s="293"/>
      <c r="B12" s="354"/>
      <c r="C12" s="301" t="str">
        <f>'BİNANIN ÖZGÜL ISI KAYBI'!C18</f>
        <v>Yatay Delikli Tuğla</v>
      </c>
      <c r="D12" s="323">
        <f>'BİNANIN ÖZGÜL ISI KAYBI'!D18</f>
        <v>0.19</v>
      </c>
      <c r="E12" s="323">
        <f>'BİNANIN ÖZGÜL ISI KAYBI'!E18</f>
        <v>1000</v>
      </c>
      <c r="F12" s="329">
        <f>'BİNANIN ÖZGÜL ISI KAYBI'!F18</f>
        <v>5</v>
      </c>
      <c r="G12" s="325">
        <f>D12*F12</f>
        <v>0.95</v>
      </c>
      <c r="H12" s="323">
        <f>'BİNANIN ÖZGÜL ISI KAYBI'!G18</f>
        <v>0.45</v>
      </c>
      <c r="I12" s="323">
        <f>IF(AND(D12&gt;0,H12&gt;0),D12/H12,0)</f>
        <v>0.4222222222222222</v>
      </c>
      <c r="J12" s="325">
        <f>IF(AND(K11&lt;&gt;"",K13&lt;&gt;""),K11-K13,IF(AND(K11&lt;&gt;"",K13=""),K11-$K$27,IF(I12=0,J10)))</f>
        <v>0</v>
      </c>
      <c r="K12" s="313"/>
      <c r="L12" s="315"/>
      <c r="M12" s="317"/>
      <c r="N12" s="341"/>
      <c r="O12" s="340"/>
      <c r="P12" s="338"/>
      <c r="Q12" s="338"/>
      <c r="R12" s="339"/>
      <c r="S12" s="336"/>
    </row>
    <row r="13" spans="1:19" s="218" customFormat="1" ht="12.75">
      <c r="A13" s="293"/>
      <c r="B13" s="354"/>
      <c r="C13" s="320"/>
      <c r="D13" s="324"/>
      <c r="E13" s="324"/>
      <c r="F13" s="330"/>
      <c r="G13" s="326"/>
      <c r="H13" s="324"/>
      <c r="I13" s="324"/>
      <c r="J13" s="326"/>
      <c r="K13" s="312">
        <f>IF(I12&gt;0,K11-I12*$R$32,IF(I12=0,K11))</f>
        <v>12</v>
      </c>
      <c r="L13" s="314">
        <f>IF(K13&lt;&gt;"",IF(AND(K13&lt;=30,K13&gt;=0),288.68*(1.098+K13/100)^8.02,IF(AND(K13&lt;0,K13&gt;=-20),4.689*(1.486+K13/100)^12.3)),"")</f>
        <v>1403.8087619786124</v>
      </c>
      <c r="M13" s="316"/>
      <c r="N13" s="341">
        <f>G10+G12</f>
        <v>1.25</v>
      </c>
      <c r="O13" s="340">
        <f>G14+G16+G18+G20+G22+G24</f>
        <v>1.65</v>
      </c>
      <c r="P13" s="338">
        <f>IF(N13&gt;0,(L13-$M$7)/(1500000*N13),"")</f>
        <v>0.00022460940191657803</v>
      </c>
      <c r="Q13" s="338">
        <f>IF(O13&gt;0,(L13-$M$27)/(1500000*O13),"")</f>
        <v>0.0001701586378155894</v>
      </c>
      <c r="R13" s="339">
        <f>IF(OR(P13="",Q13=""),"",'DİFÜZYON HESABI BİLGİLERİ'!$F$5*(P13+Q13))</f>
        <v>0.8526989658214816</v>
      </c>
      <c r="S13" s="336" t="str">
        <f>IF(OR(P13="",Q13=""),"",IF(R13&gt;'YOĞUŞMA PERİYODU'!R13,"Wv &gt; Wt  Olumlu","Wv &lt; Wt  OLUMSUZ"))</f>
        <v>Wv &gt; Wt  Olumlu</v>
      </c>
    </row>
    <row r="14" spans="1:19" s="218" customFormat="1" ht="12.75">
      <c r="A14" s="293"/>
      <c r="B14" s="354"/>
      <c r="C14" s="301" t="str">
        <f>'BİNANIN ÖZGÜL ISI KAYBI'!C19</f>
        <v>Poliüretan Sert Köpük</v>
      </c>
      <c r="D14" s="323">
        <f>'BİNANIN ÖZGÜL ISI KAYBI'!D19</f>
        <v>0.04</v>
      </c>
      <c r="E14" s="323">
        <f>'BİNANIN ÖZGÜL ISI KAYBI'!E19</f>
        <v>30</v>
      </c>
      <c r="F14" s="329">
        <f>'BİNANIN ÖZGÜL ISI KAYBI'!F19</f>
        <v>30</v>
      </c>
      <c r="G14" s="325">
        <f>D14*F14</f>
        <v>1.2</v>
      </c>
      <c r="H14" s="323">
        <f>'BİNANIN ÖZGÜL ISI KAYBI'!G19</f>
        <v>0.035</v>
      </c>
      <c r="I14" s="323">
        <f>IF(AND(D14&gt;0,H14&gt;0),D14/H14,0)</f>
        <v>1.1428571428571428</v>
      </c>
      <c r="J14" s="325">
        <f>IF(AND(K13&lt;&gt;"",K15&lt;&gt;""),K13-K15,IF(AND(K13&lt;&gt;"",K15=""),K13-$K$27,IF(I14=0,J12)))</f>
        <v>0</v>
      </c>
      <c r="K14" s="313"/>
      <c r="L14" s="315"/>
      <c r="M14" s="317"/>
      <c r="N14" s="341"/>
      <c r="O14" s="340"/>
      <c r="P14" s="338"/>
      <c r="Q14" s="338"/>
      <c r="R14" s="339"/>
      <c r="S14" s="336"/>
    </row>
    <row r="15" spans="1:19" s="218" customFormat="1" ht="12.75">
      <c r="A15" s="293"/>
      <c r="B15" s="354"/>
      <c r="C15" s="320"/>
      <c r="D15" s="324"/>
      <c r="E15" s="324"/>
      <c r="F15" s="330"/>
      <c r="G15" s="326"/>
      <c r="H15" s="324"/>
      <c r="I15" s="324"/>
      <c r="J15" s="326"/>
      <c r="K15" s="312">
        <f>IF(I14&gt;0,K13-I14*$R$32,IF(I14=0,K13))</f>
        <v>12</v>
      </c>
      <c r="L15" s="314">
        <f>IF(K15&lt;&gt;"",IF(AND(K15&lt;=30,K15&gt;=0),288.68*(1.098+K15/100)^8.02,IF(AND(K15&lt;0,K15&gt;=-20),4.689*(1.486+K15/100)^12.3)),"")</f>
        <v>1403.8087619786124</v>
      </c>
      <c r="M15" s="316"/>
      <c r="N15" s="341">
        <f>G10+G12+G14</f>
        <v>2.45</v>
      </c>
      <c r="O15" s="340">
        <f>G16+G18+G20+G22+G24</f>
        <v>0.44999999999999996</v>
      </c>
      <c r="P15" s="338">
        <f>IF(N15&gt;0,(L15-$M$7)/(1500000*N15),"")</f>
        <v>0.00011459663363090715</v>
      </c>
      <c r="Q15" s="337">
        <f>IF(O15&gt;0,(L15-$M$27)/(1500000*O15),"")</f>
        <v>0.000623915005323828</v>
      </c>
      <c r="R15" s="339">
        <f>IF(OR(P15="",Q15=""),"",'DİFÜZYON HESABI BİLGİLERİ'!$F$5*(P15+Q15))</f>
        <v>1.5951851401422281</v>
      </c>
      <c r="S15" s="336" t="str">
        <f>IF(OR(P15="",Q15=""),"",IF(R15&gt;'YOĞUŞMA PERİYODU'!R15,"Wv &gt; Wt  Olumlu","Wv &lt; Wt  OLUMSUZ"))</f>
        <v>Wv &gt; Wt  Olumlu</v>
      </c>
    </row>
    <row r="16" spans="1:19" s="218" customFormat="1" ht="12.75">
      <c r="A16" s="293"/>
      <c r="B16" s="354"/>
      <c r="C16" s="301" t="str">
        <f>'BİNANIN ÖZGÜL ISI KAYBI'!C20</f>
        <v>Dış Sıva</v>
      </c>
      <c r="D16" s="323">
        <f>'BİNANIN ÖZGÜL ISI KAYBI'!D20</f>
        <v>0.03</v>
      </c>
      <c r="E16" s="323">
        <f>'BİNANIN ÖZGÜL ISI KAYBI'!E20</f>
        <v>2000</v>
      </c>
      <c r="F16" s="329">
        <f>'BİNANIN ÖZGÜL ISI KAYBI'!F20</f>
        <v>15</v>
      </c>
      <c r="G16" s="325">
        <f>D16*F16</f>
        <v>0.44999999999999996</v>
      </c>
      <c r="H16" s="323">
        <f>'BİNANIN ÖZGÜL ISI KAYBI'!G20</f>
        <v>1.4</v>
      </c>
      <c r="I16" s="323">
        <f>IF(AND(D16&gt;0,H16&gt;0),D16/H16,0)</f>
        <v>0.02142857142857143</v>
      </c>
      <c r="J16" s="325">
        <f>IF(AND(K15&lt;&gt;"",K17&lt;&gt;""),K15-K17,IF(AND(K15&lt;&gt;"",K17=""),K15-$K$27,IF(I16=0,J14)))</f>
        <v>0</v>
      </c>
      <c r="K16" s="313"/>
      <c r="L16" s="315"/>
      <c r="M16" s="317"/>
      <c r="N16" s="341"/>
      <c r="O16" s="340"/>
      <c r="P16" s="338"/>
      <c r="Q16" s="338"/>
      <c r="R16" s="339"/>
      <c r="S16" s="336"/>
    </row>
    <row r="17" spans="1:19" s="218" customFormat="1" ht="12.75">
      <c r="A17" s="293"/>
      <c r="B17" s="354"/>
      <c r="C17" s="320"/>
      <c r="D17" s="324"/>
      <c r="E17" s="324"/>
      <c r="F17" s="330"/>
      <c r="G17" s="326"/>
      <c r="H17" s="324"/>
      <c r="I17" s="324"/>
      <c r="J17" s="326"/>
      <c r="K17" s="312">
        <f>IF(I16&gt;0,K15-I16*$R$32,IF(I16=0,K15))</f>
        <v>12</v>
      </c>
      <c r="L17" s="314">
        <f>IF(K17&lt;&gt;"",IF(AND(K17&lt;=30,K17&gt;=0),288.68*(1.098+K17/100)^8.02,IF(AND(K17&lt;0,K17&gt;=-20),4.689*(1.486+K17/100)^12.3)),"")</f>
        <v>1403.8087619786124</v>
      </c>
      <c r="M17" s="316"/>
      <c r="N17" s="341">
        <f>G10+G12+G14+G16</f>
        <v>2.9000000000000004</v>
      </c>
      <c r="O17" s="340">
        <f>G18+G20+G22+G24</f>
        <v>0</v>
      </c>
      <c r="P17" s="338">
        <f>IF(N17&gt;0,(L17-$M$7)/(1500000*N17),"")</f>
        <v>9.681439737783535E-05</v>
      </c>
      <c r="Q17" s="337">
        <f>IF(O17&gt;0,(L17-$M$27)/(1500000*O17),"")</f>
      </c>
      <c r="R17" s="339">
        <f>IF(OR(P17="",Q17=""),"",'DİFÜZYON HESABI BİLGİLERİ'!$F$5*(P17+Q17))</f>
      </c>
      <c r="S17" s="336">
        <f>IF(OR(P17="",Q17=""),"",IF(R17&gt;'YOĞUŞMA PERİYODU'!R17,"Wv &gt; Wt  Olumlu","Wv &lt; Wt  OLUMSUZ"))</f>
      </c>
    </row>
    <row r="18" spans="1:19" s="218" customFormat="1" ht="12.75">
      <c r="A18" s="293"/>
      <c r="B18" s="354"/>
      <c r="C18" s="301">
        <f>'BİNANIN ÖZGÜL ISI KAYBI'!C21</f>
        <v>0</v>
      </c>
      <c r="D18" s="323">
        <f>'BİNANIN ÖZGÜL ISI KAYBI'!D21</f>
        <v>0</v>
      </c>
      <c r="E18" s="323">
        <f>'BİNANIN ÖZGÜL ISI KAYBI'!E21</f>
        <v>0</v>
      </c>
      <c r="F18" s="329">
        <f>'BİNANIN ÖZGÜL ISI KAYBI'!F21</f>
        <v>0</v>
      </c>
      <c r="G18" s="325">
        <f>D18*F18</f>
        <v>0</v>
      </c>
      <c r="H18" s="323">
        <f>'BİNANIN ÖZGÜL ISI KAYBI'!G21</f>
        <v>0</v>
      </c>
      <c r="I18" s="323">
        <f>IF(AND(D19&gt;0,H19&gt;0),D19/H19,0)</f>
        <v>0</v>
      </c>
      <c r="J18" s="325">
        <f>IF(AND(K17&lt;&gt;"",K19&lt;&gt;""),K17-K19,IF(AND(K17&lt;&gt;"",K19=""),K17-$K$27,IF(I18=0,J16)))</f>
        <v>0</v>
      </c>
      <c r="K18" s="313"/>
      <c r="L18" s="315"/>
      <c r="M18" s="317"/>
      <c r="N18" s="341"/>
      <c r="O18" s="340"/>
      <c r="P18" s="338"/>
      <c r="Q18" s="338"/>
      <c r="R18" s="339"/>
      <c r="S18" s="336"/>
    </row>
    <row r="19" spans="1:19" s="218" customFormat="1" ht="12.75">
      <c r="A19" s="293"/>
      <c r="B19" s="354"/>
      <c r="C19" s="320"/>
      <c r="D19" s="324"/>
      <c r="E19" s="324"/>
      <c r="F19" s="330"/>
      <c r="G19" s="326"/>
      <c r="H19" s="324"/>
      <c r="I19" s="324"/>
      <c r="J19" s="326"/>
      <c r="K19" s="312">
        <f>IF(I18&gt;0,K17-I18*$R$32,IF(I18=0,K17))</f>
        <v>12</v>
      </c>
      <c r="L19" s="314">
        <f>IF(K19&lt;&gt;"",IF(AND(K19&lt;=30,K19&gt;=0),288.68*(1.098+K19/100)^8.02,IF(AND(K19&lt;0,K19&gt;=-20),4.689*(1.486+K19/100)^12.3)),"")</f>
        <v>1403.8087619786124</v>
      </c>
      <c r="M19" s="316"/>
      <c r="N19" s="341">
        <f>G10+G12+G14+G16+G18</f>
        <v>2.9000000000000004</v>
      </c>
      <c r="O19" s="340">
        <f>G20+G22+G24</f>
        <v>0</v>
      </c>
      <c r="P19" s="338">
        <f>IF(N19&gt;0,(L19-$M$7)/(1500000*N19),"")</f>
        <v>9.681439737783535E-05</v>
      </c>
      <c r="Q19" s="337">
        <f>IF(O19&gt;0,(L19-$M$27)/(1500000*O19),"")</f>
      </c>
      <c r="R19" s="339">
        <f>IF(OR(P19="",Q19=""),"",'DİFÜZYON HESABI BİLGİLERİ'!$F$5*(P19+Q19))</f>
      </c>
      <c r="S19" s="336">
        <f>IF(OR(P19="",Q19=""),"",IF(R19&gt;'YOĞUŞMA PERİYODU'!R19,"Wv &gt; Wt  Olumlu","Wv &lt; Wt  OLUMSUZ"))</f>
      </c>
    </row>
    <row r="20" spans="1:19" s="218" customFormat="1" ht="12.75">
      <c r="A20" s="293"/>
      <c r="B20" s="354"/>
      <c r="C20" s="301">
        <f>'BİNANIN ÖZGÜL ISI KAYBI'!C22</f>
        <v>0</v>
      </c>
      <c r="D20" s="323">
        <f>'BİNANIN ÖZGÜL ISI KAYBI'!D22</f>
        <v>0</v>
      </c>
      <c r="E20" s="323">
        <f>'BİNANIN ÖZGÜL ISI KAYBI'!E22</f>
        <v>0</v>
      </c>
      <c r="F20" s="329">
        <f>'BİNANIN ÖZGÜL ISI KAYBI'!F22</f>
        <v>0</v>
      </c>
      <c r="G20" s="325">
        <f>D20*F20</f>
        <v>0</v>
      </c>
      <c r="H20" s="323">
        <f>'BİNANIN ÖZGÜL ISI KAYBI'!G22</f>
        <v>0</v>
      </c>
      <c r="I20" s="323">
        <f>IF(AND(D21&gt;0,H21&gt;0),D21/H21,0)</f>
        <v>0</v>
      </c>
      <c r="J20" s="325">
        <f>IF(AND(K19&lt;&gt;"",K21&lt;&gt;""),K19-K21,IF(AND(K19&lt;&gt;"",K21=""),K19-$K$27,IF(I20=0,J18)))</f>
        <v>0</v>
      </c>
      <c r="K20" s="313"/>
      <c r="L20" s="315"/>
      <c r="M20" s="317"/>
      <c r="N20" s="341"/>
      <c r="O20" s="340"/>
      <c r="P20" s="338"/>
      <c r="Q20" s="338"/>
      <c r="R20" s="339"/>
      <c r="S20" s="336"/>
    </row>
    <row r="21" spans="1:19" s="218" customFormat="1" ht="12.75">
      <c r="A21" s="293"/>
      <c r="B21" s="354"/>
      <c r="C21" s="320"/>
      <c r="D21" s="324"/>
      <c r="E21" s="324"/>
      <c r="F21" s="330"/>
      <c r="G21" s="326"/>
      <c r="H21" s="324"/>
      <c r="I21" s="324"/>
      <c r="J21" s="326"/>
      <c r="K21" s="312">
        <f>IF(I20&gt;0,K19-I20*$R$32,IF(I20=0,K19))</f>
        <v>12</v>
      </c>
      <c r="L21" s="314">
        <f>IF(K21&lt;&gt;"",IF(AND(K21&lt;=30,K21&gt;=0),288.68*(1.098+K21/100)^8.02,IF(AND(K21&lt;0,K21&gt;=-20),4.689*(1.486+K21/100)^12.3)),"")</f>
        <v>1403.8087619786124</v>
      </c>
      <c r="M21" s="316"/>
      <c r="N21" s="335">
        <f>G10+G12+G14+G16+G18+G20</f>
        <v>2.9000000000000004</v>
      </c>
      <c r="O21" s="331">
        <f>G22+G24</f>
        <v>0</v>
      </c>
      <c r="P21" s="332">
        <f>IF(N21&gt;0,(L21-$M$7)/(1500000*N21),"")</f>
        <v>9.681439737783535E-05</v>
      </c>
      <c r="Q21" s="337">
        <f>IF(O21&gt;0,(L21-$M$27)/(1500000*O21),"")</f>
      </c>
      <c r="R21" s="339">
        <f>IF(OR(P21="",Q21=""),"",'DİFÜZYON HESABI BİLGİLERİ'!$F$5*(P21+Q21))</f>
      </c>
      <c r="S21" s="336">
        <f>IF(OR(P21="",Q21=""),"",IF(R21&gt;'YOĞUŞMA PERİYODU'!R21,"Wv &gt; Wt  Olumlu","Wv &lt; Wt  OLUMSUZ"))</f>
      </c>
    </row>
    <row r="22" spans="1:19" ht="12.75">
      <c r="A22" s="293"/>
      <c r="B22" s="354"/>
      <c r="C22" s="301">
        <f>'BİNANIN ÖZGÜL ISI KAYBI'!C23</f>
        <v>0</v>
      </c>
      <c r="D22" s="325">
        <f>'BİNANIN ÖZGÜL ISI KAYBI'!D23</f>
        <v>0</v>
      </c>
      <c r="E22" s="325">
        <f>'BİNANIN ÖZGÜL ISI KAYBI'!E23</f>
        <v>0</v>
      </c>
      <c r="F22" s="329">
        <f>'BİNANIN ÖZGÜL ISI KAYBI'!F23</f>
        <v>0</v>
      </c>
      <c r="G22" s="325">
        <f>D22*F22</f>
        <v>0</v>
      </c>
      <c r="H22" s="325">
        <f>'BİNANIN ÖZGÜL ISI KAYBI'!G23</f>
        <v>0</v>
      </c>
      <c r="I22" s="323">
        <f>IF(AND(D23&gt;0,H23&gt;0),D23/H23,0)</f>
        <v>0</v>
      </c>
      <c r="J22" s="325">
        <f>IF(AND(K21&lt;&gt;"",K23&lt;&gt;""),K21-K23,IF(AND(K21&lt;&gt;"",K23=""),K21-$K$27,IF(I22=0,J20)))</f>
        <v>0</v>
      </c>
      <c r="K22" s="313"/>
      <c r="L22" s="315"/>
      <c r="M22" s="317"/>
      <c r="N22" s="335"/>
      <c r="O22" s="331"/>
      <c r="P22" s="332"/>
      <c r="Q22" s="338"/>
      <c r="R22" s="339"/>
      <c r="S22" s="336"/>
    </row>
    <row r="23" spans="1:19" s="218" customFormat="1" ht="12.75">
      <c r="A23" s="293"/>
      <c r="B23" s="354"/>
      <c r="C23" s="320"/>
      <c r="D23" s="326"/>
      <c r="E23" s="326"/>
      <c r="F23" s="330"/>
      <c r="G23" s="326"/>
      <c r="H23" s="326"/>
      <c r="I23" s="324"/>
      <c r="J23" s="326"/>
      <c r="K23" s="312">
        <f>IF(I22&gt;0,K21-I22*$R$32,IF(I22=0,K21))</f>
        <v>12</v>
      </c>
      <c r="L23" s="314">
        <f>IF(K23&lt;&gt;"",IF(AND(K23&lt;=30,K23&gt;=0),288.68*(1.098+K23/100)^8.02,IF(AND(K23&lt;0,K23&gt;=-20),4.689*(1.486+K23/100)^12.3)),"")</f>
        <v>1403.8087619786124</v>
      </c>
      <c r="M23" s="316"/>
      <c r="N23" s="335">
        <f>G10+G12+G14+G16+G18+G20+G22</f>
        <v>2.9000000000000004</v>
      </c>
      <c r="O23" s="331">
        <f>G24</f>
        <v>0</v>
      </c>
      <c r="P23" s="332">
        <f>IF(N23&gt;0,(L23-$M$7)/(1500000*N23),"")</f>
        <v>9.681439737783535E-05</v>
      </c>
      <c r="Q23" s="333">
        <f>IF(O23&gt;0,(L23-$M$27)/(1500000*O23),"")</f>
      </c>
      <c r="R23" s="334">
        <f>IF(OR(P23="",Q23=""),"",'DİFÜZYON HESABI BİLGİLERİ'!$F$5*(P23+Q23))</f>
      </c>
      <c r="S23" s="328">
        <f>IF(OR(P23="",Q23=""),"",IF(R23&gt;'YOĞUŞMA PERİYODU'!R23,"Wv &gt; Wt  Olumlu","Wv &lt; Wt  OLUMSUZ"))</f>
      </c>
    </row>
    <row r="24" spans="1:19" s="218" customFormat="1" ht="12.75">
      <c r="A24" s="293"/>
      <c r="B24" s="354"/>
      <c r="C24" s="301">
        <f>'BİNANIN ÖZGÜL ISI KAYBI'!C24</f>
        <v>0</v>
      </c>
      <c r="D24" s="325">
        <f>'BİNANIN ÖZGÜL ISI KAYBI'!D24</f>
        <v>0</v>
      </c>
      <c r="E24" s="325">
        <f>'BİNANIN ÖZGÜL ISI KAYBI'!E24</f>
        <v>0</v>
      </c>
      <c r="F24" s="329">
        <f>'BİNANIN ÖZGÜL ISI KAYBI'!F24</f>
        <v>0</v>
      </c>
      <c r="G24" s="325">
        <f>D24*F24</f>
        <v>0</v>
      </c>
      <c r="H24" s="325">
        <f>'BİNANIN ÖZGÜL ISI KAYBI'!G24</f>
        <v>0</v>
      </c>
      <c r="I24" s="323">
        <f>IF(AND(D25&gt;0,H25&gt;0),D25/H25,0)</f>
        <v>0</v>
      </c>
      <c r="J24" s="325">
        <f>IF(AND(K23&lt;&gt;"",K25&lt;&gt;""),K23-K25,IF(AND(K23&lt;&gt;"",K25=""),K23-$K$27,IF(I24=0,J22)))</f>
        <v>0</v>
      </c>
      <c r="K24" s="313"/>
      <c r="L24" s="315"/>
      <c r="M24" s="317"/>
      <c r="N24" s="335"/>
      <c r="O24" s="331"/>
      <c r="P24" s="332"/>
      <c r="Q24" s="332"/>
      <c r="R24" s="334"/>
      <c r="S24" s="328"/>
    </row>
    <row r="25" spans="1:19" s="218" customFormat="1" ht="12.75">
      <c r="A25" s="293"/>
      <c r="B25" s="354"/>
      <c r="C25" s="320"/>
      <c r="D25" s="326"/>
      <c r="E25" s="326"/>
      <c r="F25" s="330"/>
      <c r="G25" s="326"/>
      <c r="H25" s="326"/>
      <c r="I25" s="324"/>
      <c r="J25" s="326"/>
      <c r="K25" s="312">
        <f>IF(I24&gt;0,K23-I24*$R$32,IF(I24=0,K23))</f>
        <v>12</v>
      </c>
      <c r="L25" s="314">
        <f>IF(K25&lt;&gt;"",IF(AND(K25&lt;=30,K25&gt;=0),288.68*(1.098+K25/100)^8.02,IF(AND(K25&lt;0,K25&gt;=-20),4.689*(1.486+K25/100)^12.3)),"")</f>
        <v>1403.8087619786124</v>
      </c>
      <c r="M25" s="316"/>
      <c r="N25" s="318"/>
      <c r="O25" s="309"/>
      <c r="P25" s="310"/>
      <c r="Q25" s="310"/>
      <c r="R25" s="327"/>
      <c r="S25" s="319"/>
    </row>
    <row r="26" spans="1:19" s="218" customFormat="1" ht="12.75">
      <c r="A26" s="293"/>
      <c r="B26" s="354"/>
      <c r="C26" s="301" t="s">
        <v>43</v>
      </c>
      <c r="D26" s="303"/>
      <c r="E26" s="303"/>
      <c r="F26" s="305"/>
      <c r="G26" s="303"/>
      <c r="H26" s="303"/>
      <c r="I26" s="323">
        <f>'BİNANIN ÖZGÜL ISI KAYBI'!H25</f>
        <v>0.04</v>
      </c>
      <c r="J26" s="325">
        <f>IF(AND(K25&lt;&gt;"",K27&lt;&gt;""),K25-K27,IF(AND(K25&lt;&gt;"",K27=""),K25-$K$27,IF(I26=0,J24)))</f>
        <v>0</v>
      </c>
      <c r="K26" s="313"/>
      <c r="L26" s="315"/>
      <c r="M26" s="317"/>
      <c r="N26" s="318"/>
      <c r="O26" s="309"/>
      <c r="P26" s="310"/>
      <c r="Q26" s="310"/>
      <c r="R26" s="327"/>
      <c r="S26" s="319"/>
    </row>
    <row r="27" spans="1:19" s="218" customFormat="1" ht="12.75">
      <c r="A27" s="293"/>
      <c r="B27" s="354"/>
      <c r="C27" s="320"/>
      <c r="D27" s="321"/>
      <c r="E27" s="321"/>
      <c r="F27" s="322"/>
      <c r="G27" s="321"/>
      <c r="H27" s="321"/>
      <c r="I27" s="324"/>
      <c r="J27" s="326"/>
      <c r="K27" s="312">
        <f>'DİFÜZYON HESABI BİLGİLERİ'!E5</f>
        <v>12</v>
      </c>
      <c r="L27" s="314">
        <f>IF(K27&lt;&gt;"",IF(AND(K27&lt;=30,K27&gt;=0),288.68*(1.098+K27/100)^8.02,IF(AND(K27&lt;0,K27&gt;=-20),4.689*(1.486+K27/100)^12.3)),"")</f>
        <v>1403.8087619786124</v>
      </c>
      <c r="M27" s="316">
        <f>L7*('DİFÜZYON HESABI BİLGİLERİ'!E6)/100</f>
        <v>982.6661333850286</v>
      </c>
      <c r="N27" s="318"/>
      <c r="O27" s="309"/>
      <c r="P27" s="310"/>
      <c r="Q27" s="311"/>
      <c r="R27" s="311"/>
      <c r="S27" s="300"/>
    </row>
    <row r="28" spans="1:19" s="218" customFormat="1" ht="12.75">
      <c r="A28" s="293"/>
      <c r="B28" s="354"/>
      <c r="C28" s="301" t="s">
        <v>152</v>
      </c>
      <c r="D28" s="303"/>
      <c r="E28" s="303"/>
      <c r="F28" s="305"/>
      <c r="G28" s="303"/>
      <c r="H28" s="303"/>
      <c r="I28" s="307"/>
      <c r="J28" s="303"/>
      <c r="K28" s="313"/>
      <c r="L28" s="315"/>
      <c r="M28" s="317"/>
      <c r="N28" s="318"/>
      <c r="O28" s="309"/>
      <c r="P28" s="310"/>
      <c r="Q28" s="311"/>
      <c r="R28" s="311"/>
      <c r="S28" s="300"/>
    </row>
    <row r="29" spans="1:19" s="218" customFormat="1" ht="13.5" thickBot="1">
      <c r="A29" s="293"/>
      <c r="B29" s="354"/>
      <c r="C29" s="302"/>
      <c r="D29" s="304"/>
      <c r="E29" s="304"/>
      <c r="F29" s="306"/>
      <c r="G29" s="304"/>
      <c r="H29" s="304"/>
      <c r="I29" s="308"/>
      <c r="J29" s="304"/>
      <c r="K29" s="219"/>
      <c r="L29" s="220"/>
      <c r="M29" s="221"/>
      <c r="N29" s="222"/>
      <c r="O29" s="220"/>
      <c r="P29" s="223"/>
      <c r="Q29" s="223"/>
      <c r="R29" s="223"/>
      <c r="S29" s="224"/>
    </row>
    <row r="30" spans="1:19" s="218" customFormat="1" ht="12.75">
      <c r="A30" s="293"/>
      <c r="B30" s="354"/>
      <c r="C30" s="225"/>
      <c r="D30" s="226"/>
      <c r="E30" s="226"/>
      <c r="F30" s="227"/>
      <c r="G30" s="294">
        <f>SUM(G10:G25)</f>
        <v>2.9000000000000004</v>
      </c>
      <c r="H30" s="296" t="s">
        <v>153</v>
      </c>
      <c r="I30" s="298">
        <f>SUM(I8:I27)</f>
        <v>1.7794964422550628</v>
      </c>
      <c r="J30" s="228"/>
      <c r="K30" s="226"/>
      <c r="L30" s="229"/>
      <c r="M30" s="226"/>
      <c r="S30" s="230"/>
    </row>
    <row r="31" spans="1:19" s="218" customFormat="1" ht="12.75">
      <c r="A31" s="293"/>
      <c r="B31" s="354"/>
      <c r="C31" s="231"/>
      <c r="F31" s="232" t="s">
        <v>154</v>
      </c>
      <c r="G31" s="295"/>
      <c r="H31" s="297"/>
      <c r="I31" s="299"/>
      <c r="J31" s="233" t="s">
        <v>146</v>
      </c>
      <c r="L31" s="213"/>
      <c r="S31" s="230"/>
    </row>
    <row r="32" spans="1:19" s="218" customFormat="1" ht="12.75">
      <c r="A32" s="213"/>
      <c r="B32" s="354"/>
      <c r="C32" s="231"/>
      <c r="F32" s="234"/>
      <c r="I32" s="235"/>
      <c r="L32" s="236"/>
      <c r="M32" s="233"/>
      <c r="N32" s="233"/>
      <c r="O32" s="233"/>
      <c r="P32" s="233"/>
      <c r="Q32" s="237" t="s">
        <v>155</v>
      </c>
      <c r="R32" s="238">
        <f>I33*(K7-K27)</f>
        <v>0</v>
      </c>
      <c r="S32" s="239" t="s">
        <v>156</v>
      </c>
    </row>
    <row r="33" spans="1:19" s="218" customFormat="1" ht="13.5" thickBot="1">
      <c r="A33" s="213"/>
      <c r="B33" s="355"/>
      <c r="C33" s="240"/>
      <c r="D33" s="241"/>
      <c r="E33" s="241"/>
      <c r="F33" s="242"/>
      <c r="G33" s="241"/>
      <c r="H33" s="243" t="s">
        <v>157</v>
      </c>
      <c r="I33" s="244">
        <f>1/I30</f>
        <v>0.5619567290242807</v>
      </c>
      <c r="J33" s="245" t="s">
        <v>158</v>
      </c>
      <c r="K33" s="241"/>
      <c r="L33" s="246"/>
      <c r="M33" s="241"/>
      <c r="N33" s="241"/>
      <c r="O33" s="241"/>
      <c r="P33" s="241"/>
      <c r="Q33" s="241"/>
      <c r="R33" s="241"/>
      <c r="S33" s="247"/>
    </row>
    <row r="34" spans="1:12" s="218" customFormat="1" ht="12.75">
      <c r="A34" s="213"/>
      <c r="F34" s="234"/>
      <c r="I34" s="235"/>
      <c r="L34" s="213"/>
    </row>
    <row r="35" spans="1:12" s="218" customFormat="1" ht="12.75">
      <c r="A35" s="213"/>
      <c r="F35" s="234"/>
      <c r="I35" s="235"/>
      <c r="L35" s="213"/>
    </row>
    <row r="39" ht="13.5" thickBot="1"/>
    <row r="40" spans="1:99" s="193" customFormat="1" ht="72">
      <c r="A40" s="185"/>
      <c r="B40" s="346" t="s">
        <v>41</v>
      </c>
      <c r="C40" s="347"/>
      <c r="D40" s="186" t="s">
        <v>44</v>
      </c>
      <c r="E40" s="186" t="s">
        <v>159</v>
      </c>
      <c r="F40" s="187" t="s">
        <v>128</v>
      </c>
      <c r="G40" s="188" t="s">
        <v>129</v>
      </c>
      <c r="H40" s="189" t="s">
        <v>49</v>
      </c>
      <c r="I40" s="190" t="s">
        <v>130</v>
      </c>
      <c r="J40" s="191" t="s">
        <v>131</v>
      </c>
      <c r="K40" s="191" t="s">
        <v>132</v>
      </c>
      <c r="L40" s="191" t="s">
        <v>133</v>
      </c>
      <c r="M40" s="186" t="s">
        <v>134</v>
      </c>
      <c r="N40" s="189" t="s">
        <v>162</v>
      </c>
      <c r="O40" s="189" t="s">
        <v>162</v>
      </c>
      <c r="P40" s="189" t="s">
        <v>135</v>
      </c>
      <c r="Q40" s="189" t="s">
        <v>135</v>
      </c>
      <c r="R40" s="192" t="s">
        <v>166</v>
      </c>
      <c r="S40" s="344" t="s">
        <v>161</v>
      </c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</row>
    <row r="41" spans="2:125" ht="15" customHeight="1">
      <c r="B41" s="348"/>
      <c r="C41" s="349"/>
      <c r="D41" s="194" t="s">
        <v>137</v>
      </c>
      <c r="E41" s="194"/>
      <c r="F41" s="195"/>
      <c r="G41" s="196" t="s">
        <v>138</v>
      </c>
      <c r="H41" s="197" t="s">
        <v>139</v>
      </c>
      <c r="I41" s="198" t="s">
        <v>48</v>
      </c>
      <c r="J41" s="199"/>
      <c r="K41" s="200" t="s">
        <v>140</v>
      </c>
      <c r="L41" s="201" t="s">
        <v>141</v>
      </c>
      <c r="M41" s="201" t="s">
        <v>142</v>
      </c>
      <c r="N41" s="202" t="s">
        <v>164</v>
      </c>
      <c r="O41" s="202" t="s">
        <v>163</v>
      </c>
      <c r="P41" s="202" t="s">
        <v>143</v>
      </c>
      <c r="Q41" s="202" t="s">
        <v>144</v>
      </c>
      <c r="R41" s="203" t="s">
        <v>167</v>
      </c>
      <c r="S41" s="345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</row>
    <row r="42" spans="2:125" ht="13.5" thickBot="1">
      <c r="B42" s="350"/>
      <c r="C42" s="351"/>
      <c r="D42" s="204" t="s">
        <v>45</v>
      </c>
      <c r="E42" s="204"/>
      <c r="F42" s="205" t="s">
        <v>80</v>
      </c>
      <c r="G42" s="206" t="s">
        <v>45</v>
      </c>
      <c r="H42" s="206" t="s">
        <v>47</v>
      </c>
      <c r="I42" s="207" t="s">
        <v>146</v>
      </c>
      <c r="J42" s="208" t="s">
        <v>147</v>
      </c>
      <c r="K42" s="208" t="s">
        <v>147</v>
      </c>
      <c r="L42" s="209" t="s">
        <v>148</v>
      </c>
      <c r="M42" s="210" t="s">
        <v>148</v>
      </c>
      <c r="N42" s="211" t="s">
        <v>45</v>
      </c>
      <c r="O42" s="211" t="s">
        <v>45</v>
      </c>
      <c r="P42" s="211" t="s">
        <v>149</v>
      </c>
      <c r="Q42" s="211" t="s">
        <v>149</v>
      </c>
      <c r="R42" s="212" t="s">
        <v>150</v>
      </c>
      <c r="S42" s="209" t="s">
        <v>80</v>
      </c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</row>
    <row r="43" spans="1:19" ht="12.75" customHeight="1">
      <c r="A43" s="293"/>
      <c r="B43" s="353" t="s">
        <v>165</v>
      </c>
      <c r="C43" s="356" t="s">
        <v>151</v>
      </c>
      <c r="D43" s="357"/>
      <c r="E43" s="357"/>
      <c r="F43" s="358"/>
      <c r="G43" s="357"/>
      <c r="H43" s="357"/>
      <c r="I43" s="360"/>
      <c r="J43" s="357"/>
      <c r="K43" s="214"/>
      <c r="L43" s="215"/>
      <c r="M43" s="216"/>
      <c r="N43" s="217"/>
      <c r="O43" s="217"/>
      <c r="P43" s="217"/>
      <c r="Q43" s="217"/>
      <c r="R43" s="217"/>
      <c r="S43" s="217"/>
    </row>
    <row r="44" spans="1:19" ht="12.75" customHeight="1">
      <c r="A44" s="293"/>
      <c r="B44" s="354"/>
      <c r="C44" s="320"/>
      <c r="D44" s="321"/>
      <c r="E44" s="321"/>
      <c r="F44" s="322"/>
      <c r="G44" s="321"/>
      <c r="H44" s="321"/>
      <c r="I44" s="361"/>
      <c r="J44" s="321"/>
      <c r="K44" s="312">
        <f>'DİFÜZYON HESABI BİLGİLERİ'!D5</f>
        <v>12</v>
      </c>
      <c r="L44" s="314">
        <f>IF(K44&lt;&gt;"",IF(AND(K44&lt;=30,K44&gt;=0),288.68*(1.098+K44/100)^8.02,IF(AND(K44&lt;0,K44&gt;=-20),4.689*(1.486+K44/100)^12.3)),"")</f>
        <v>1403.8087619786124</v>
      </c>
      <c r="M44" s="316">
        <v>983</v>
      </c>
      <c r="N44" s="318"/>
      <c r="O44" s="309"/>
      <c r="P44" s="309"/>
      <c r="Q44" s="309"/>
      <c r="R44" s="309"/>
      <c r="S44" s="343"/>
    </row>
    <row r="45" spans="1:19" s="218" customFormat="1" ht="12.75">
      <c r="A45" s="293"/>
      <c r="B45" s="354"/>
      <c r="C45" s="301" t="str">
        <f>'BİNANIN ÖZGÜL ISI KAYBI'!C38</f>
        <v>İç Isı Taşınım Katsayısı</v>
      </c>
      <c r="D45" s="303"/>
      <c r="E45" s="303"/>
      <c r="F45" s="305"/>
      <c r="G45" s="303"/>
      <c r="H45" s="303"/>
      <c r="I45" s="323">
        <f>'BİNANIN ÖZGÜL ISI KAYBI'!H38</f>
        <v>0.13</v>
      </c>
      <c r="J45" s="325">
        <f>IF(AND(K44&lt;&gt;"",K46&lt;&gt;""),K44-K46,IF(AND(K44&lt;&gt;"",K46=""),K44-$K$27,IF(I45=0,J43)))</f>
        <v>-0.48752857695215823</v>
      </c>
      <c r="K45" s="313"/>
      <c r="L45" s="315"/>
      <c r="M45" s="317"/>
      <c r="N45" s="318"/>
      <c r="O45" s="309"/>
      <c r="P45" s="309"/>
      <c r="Q45" s="309"/>
      <c r="R45" s="309"/>
      <c r="S45" s="343"/>
    </row>
    <row r="46" spans="1:19" s="218" customFormat="1" ht="13.5" customHeight="1">
      <c r="A46" s="293"/>
      <c r="B46" s="354"/>
      <c r="C46" s="320"/>
      <c r="D46" s="321"/>
      <c r="E46" s="321"/>
      <c r="F46" s="322"/>
      <c r="G46" s="321"/>
      <c r="H46" s="321"/>
      <c r="I46" s="324"/>
      <c r="J46" s="326"/>
      <c r="K46" s="312">
        <f>IF(I45&gt;0,K44-I45*$R$69,IF(I45=0,K44))</f>
        <v>12.487528576952158</v>
      </c>
      <c r="L46" s="314">
        <f>IF(K46&lt;&gt;"",IF(AND(K46&lt;=30,K46&gt;=0),288.68*(1.098+K46/100)^8.02,IF(AND(K46&lt;0,K46&gt;=-20),4.689*(1.486+K46/100)^12.3)),"")</f>
        <v>1449.5115630676294</v>
      </c>
      <c r="M46" s="316"/>
      <c r="N46" s="318"/>
      <c r="O46" s="359"/>
      <c r="P46" s="352"/>
      <c r="Q46" s="352"/>
      <c r="R46" s="362"/>
      <c r="S46" s="342"/>
    </row>
    <row r="47" spans="1:19" s="218" customFormat="1" ht="13.5" customHeight="1">
      <c r="A47" s="293"/>
      <c r="B47" s="354"/>
      <c r="C47" s="301" t="str">
        <f>'BİNANIN ÖZGÜL ISI KAYBI'!C39</f>
        <v>İç sıva</v>
      </c>
      <c r="D47" s="323">
        <f>'BİNANIN ÖZGÜL ISI KAYBI'!D39</f>
        <v>0.02</v>
      </c>
      <c r="E47" s="323">
        <f>'BİNANIN ÖZGÜL ISI KAYBI'!E39</f>
        <v>1800</v>
      </c>
      <c r="F47" s="329">
        <f>'BİNANIN ÖZGÜL ISI KAYBI'!F39</f>
        <v>15</v>
      </c>
      <c r="G47" s="325">
        <f>D47*F47</f>
        <v>0.3</v>
      </c>
      <c r="H47" s="323">
        <f>'BİNANIN ÖZGÜL ISI KAYBI'!G39</f>
        <v>0.87</v>
      </c>
      <c r="I47" s="323">
        <f>IF(AND(D47&gt;0,H47&gt;0),D47/H47,0)</f>
        <v>0.022988505747126436</v>
      </c>
      <c r="J47" s="325">
        <f>IF(AND(K46&lt;&gt;"",K48&lt;&gt;""),K46-K48,IF(AND(K46&lt;&gt;"",K48=""),K46-$K$27,IF(I47=0,J45)))</f>
        <v>-0.08621194994733195</v>
      </c>
      <c r="K47" s="313"/>
      <c r="L47" s="315"/>
      <c r="M47" s="317"/>
      <c r="N47" s="318"/>
      <c r="O47" s="359"/>
      <c r="P47" s="352"/>
      <c r="Q47" s="352"/>
      <c r="R47" s="362"/>
      <c r="S47" s="342"/>
    </row>
    <row r="48" spans="1:19" s="218" customFormat="1" ht="12.75">
      <c r="A48" s="293"/>
      <c r="B48" s="354"/>
      <c r="C48" s="320"/>
      <c r="D48" s="324"/>
      <c r="E48" s="324"/>
      <c r="F48" s="330"/>
      <c r="G48" s="326"/>
      <c r="H48" s="324"/>
      <c r="I48" s="324"/>
      <c r="J48" s="326"/>
      <c r="K48" s="312">
        <f>IF(I47&gt;0,K46-I47*$R$69,IF(I47=0,K46))</f>
        <v>12.57374052689949</v>
      </c>
      <c r="L48" s="314">
        <f>IF(K48&lt;&gt;"",IF(AND(K48&lt;=30,K48&gt;=0),288.68*(1.098+K48/100)^8.02,IF(AND(K48&lt;0,K48&gt;=-20),4.689*(1.486+K48/100)^12.3)),"")</f>
        <v>1457.7274833541455</v>
      </c>
      <c r="M48" s="316"/>
      <c r="N48" s="335">
        <f>G47</f>
        <v>0.3</v>
      </c>
      <c r="O48" s="340">
        <f>G49+G51+G53+G55+G57+G59+G61</f>
        <v>1008.4</v>
      </c>
      <c r="P48" s="338">
        <f>IF(N48&gt;0,(L48-$M$44)/(1500000*N48),"")</f>
        <v>0.0010549499630092122</v>
      </c>
      <c r="Q48" s="338">
        <f>IF(O48&gt;0,($M$64-L48)/(1500000*O48),"")</f>
        <v>-3.1406938382197336E-07</v>
      </c>
      <c r="R48" s="339">
        <f>IF(OR(P48="",Q48=""),"",'DİFÜZYON HESABI BİLGİLERİ'!$F$5*(P48+Q48))</f>
        <v>2.278013530230843</v>
      </c>
      <c r="S48" s="336" t="str">
        <f>IF(OR(P48="",Q48=""),"",IF(R48&gt;'YOĞUŞMA PERİYODU'!R48,"Wv &gt; Wt  Olumlu","Wv &lt; Wt  OLUMSUZ"))</f>
        <v>Wv &gt; Wt  Olumlu</v>
      </c>
    </row>
    <row r="49" spans="1:19" s="218" customFormat="1" ht="12.75">
      <c r="A49" s="293"/>
      <c r="B49" s="354"/>
      <c r="C49" s="301" t="str">
        <f>'BİNANIN ÖZGÜL ISI KAYBI'!C40</f>
        <v>Demirli beton</v>
      </c>
      <c r="D49" s="323">
        <f>'BİNANIN ÖZGÜL ISI KAYBI'!D40</f>
        <v>0.12</v>
      </c>
      <c r="E49" s="323">
        <f>'BİNANIN ÖZGÜL ISI KAYBI'!E40</f>
        <v>2400</v>
      </c>
      <c r="F49" s="329">
        <f>'BİNANIN ÖZGÜL ISI KAYBI'!F40</f>
        <v>70</v>
      </c>
      <c r="G49" s="325">
        <f>D49*F49</f>
        <v>8.4</v>
      </c>
      <c r="H49" s="323">
        <f>'BİNANIN ÖZGÜL ISI KAYBI'!G40</f>
        <v>2.1</v>
      </c>
      <c r="I49" s="323">
        <f>IF(AND(D49&gt;0,H49&gt;0),D49/H49,0)</f>
        <v>0.05714285714285714</v>
      </c>
      <c r="J49" s="325">
        <f>IF(AND(K48&lt;&gt;"",K50&lt;&gt;""),K48-K50,IF(AND(K48&lt;&gt;"",K50=""),K48-$K$27,IF(I49=0,J47)))</f>
        <v>-0.21429827558336711</v>
      </c>
      <c r="K49" s="313"/>
      <c r="L49" s="315"/>
      <c r="M49" s="317"/>
      <c r="N49" s="341"/>
      <c r="O49" s="340"/>
      <c r="P49" s="338"/>
      <c r="Q49" s="338"/>
      <c r="R49" s="339"/>
      <c r="S49" s="336"/>
    </row>
    <row r="50" spans="1:19" s="218" customFormat="1" ht="12.75">
      <c r="A50" s="293"/>
      <c r="B50" s="354"/>
      <c r="C50" s="320"/>
      <c r="D50" s="324"/>
      <c r="E50" s="324"/>
      <c r="F50" s="330"/>
      <c r="G50" s="326"/>
      <c r="H50" s="324"/>
      <c r="I50" s="324"/>
      <c r="J50" s="326"/>
      <c r="K50" s="312">
        <f>IF(I49&gt;0,K48-I49*$R$69,IF(I49=0,K48))</f>
        <v>12.788038802482857</v>
      </c>
      <c r="L50" s="314">
        <f>IF(K50&lt;&gt;"",IF(AND(K50&lt;=30,K50&gt;=0),288.68*(1.098+K50/100)^8.02,IF(AND(K50&lt;0,K50&gt;=-20),4.689*(1.486+K50/100)^12.3)),"")</f>
        <v>1478.3267507415228</v>
      </c>
      <c r="M50" s="316"/>
      <c r="N50" s="341">
        <f>G47+G49</f>
        <v>8.700000000000001</v>
      </c>
      <c r="O50" s="340">
        <f>G51+G53+G55+G57+G59+G61</f>
        <v>1000</v>
      </c>
      <c r="P50" s="338">
        <f>IF(N50&gt;0,(L50-$M$44)/(1500000*N50),"")</f>
        <v>3.795607285375653E-05</v>
      </c>
      <c r="Q50" s="338">
        <f>IF(O50&gt;0,($M$64-L50)/(1500000*O50),"")</f>
        <v>-3.3044041157099613E-07</v>
      </c>
      <c r="R50" s="339">
        <f>IF(OR(P50="",Q50=""),"",'DİFÜZYON HESABI BİLGİLERİ'!$F$5*(P50+Q50))</f>
        <v>0.08127136607512075</v>
      </c>
      <c r="S50" s="336" t="str">
        <f>IF(OR(P50="",Q50=""),"",IF(R50&gt;'YOĞUŞMA PERİYODU'!R50,"Wv &gt; Wt  Olumlu","Wv &lt; Wt  OLUMSUZ"))</f>
        <v>Wv &gt; Wt  Olumlu</v>
      </c>
    </row>
    <row r="51" spans="1:19" s="218" customFormat="1" ht="12.75">
      <c r="A51" s="293"/>
      <c r="B51" s="354"/>
      <c r="C51" s="301" t="str">
        <f>'BİNANIN ÖZGÜL ISI KAYBI'!C41</f>
        <v>Cam yünü</v>
      </c>
      <c r="D51" s="323">
        <f>'BİNANIN ÖZGÜL ISI KAYBI'!D41</f>
        <v>0.1</v>
      </c>
      <c r="E51" s="323">
        <f>'BİNANIN ÖZGÜL ISI KAYBI'!E41</f>
        <v>100</v>
      </c>
      <c r="F51" s="329">
        <f>'BİNANIN ÖZGÜL ISI KAYBI'!F41</f>
        <v>10000</v>
      </c>
      <c r="G51" s="325">
        <f>D51*F51</f>
        <v>1000</v>
      </c>
      <c r="H51" s="323">
        <f>'BİNANIN ÖZGÜL ISI KAYBI'!G41</f>
        <v>0.052</v>
      </c>
      <c r="I51" s="323">
        <f>IF(AND(D51&gt;0,H51&gt;0),D51/H51,0)</f>
        <v>1.9230769230769234</v>
      </c>
      <c r="J51" s="325">
        <f>IF(AND(K50&lt;&gt;"",K52&lt;&gt;""),K50-K52,IF(AND(K50&lt;&gt;"",K52=""),K50-$K$27,IF(I51=0,J49)))</f>
        <v>-7.211961197517143</v>
      </c>
      <c r="K51" s="313"/>
      <c r="L51" s="315"/>
      <c r="M51" s="317"/>
      <c r="N51" s="341"/>
      <c r="O51" s="340"/>
      <c r="P51" s="338"/>
      <c r="Q51" s="338"/>
      <c r="R51" s="339"/>
      <c r="S51" s="336"/>
    </row>
    <row r="52" spans="1:19" s="218" customFormat="1" ht="12.75">
      <c r="A52" s="293"/>
      <c r="B52" s="354"/>
      <c r="C52" s="320"/>
      <c r="D52" s="324"/>
      <c r="E52" s="324"/>
      <c r="F52" s="330"/>
      <c r="G52" s="326"/>
      <c r="H52" s="324"/>
      <c r="I52" s="324"/>
      <c r="J52" s="326"/>
      <c r="K52" s="312">
        <f>IF(I51&gt;0,K50-I51*$R$69,IF(I51=0,K50))</f>
        <v>20</v>
      </c>
      <c r="L52" s="314">
        <f>IF(K52&lt;&gt;"",IF(AND(K52&lt;=30,K52&gt;=0),288.68*(1.098+K52/100)^8.02,IF(AND(K52&lt;0,K52&gt;=-20),4.689*(1.486+K52/100)^12.3)),"")</f>
        <v>2338.1896306956355</v>
      </c>
      <c r="M52" s="316"/>
      <c r="N52" s="341">
        <f>G47+G49+G51</f>
        <v>1008.7</v>
      </c>
      <c r="O52" s="340">
        <f>G53+G55+G57+G59+G61</f>
        <v>0</v>
      </c>
      <c r="P52" s="338">
        <f>IF(N52&gt;0,(L52-$M$44)/(1500000*N52),"")</f>
        <v>8.956674470081197E-07</v>
      </c>
      <c r="Q52" s="337">
        <f>IF(O52&gt;0,($M$64-L52)/(1500000*O52),"")</f>
      </c>
      <c r="R52" s="339">
        <f>IF(OR(P52="",Q52=""),"",'DİFÜZYON HESABI BİLGİLERİ'!$F$5*(P52+Q52))</f>
      </c>
      <c r="S52" s="336">
        <f>IF(OR(P52="",Q52=""),"",IF(R52&gt;'YOĞUŞMA PERİYODU'!R52,"Wv &gt; Wt  Olumlu","Wv &lt; Wt  OLUMSUZ"))</f>
      </c>
    </row>
    <row r="53" spans="1:19" s="218" customFormat="1" ht="12.75">
      <c r="A53" s="293"/>
      <c r="B53" s="354"/>
      <c r="C53" s="301">
        <f>'BİNANIN ÖZGÜL ISI KAYBI'!C42</f>
        <v>0</v>
      </c>
      <c r="D53" s="323">
        <f>'BİNANIN ÖZGÜL ISI KAYBI'!D42</f>
        <v>0</v>
      </c>
      <c r="E53" s="323">
        <f>'BİNANIN ÖZGÜL ISI KAYBI'!E42</f>
        <v>0</v>
      </c>
      <c r="F53" s="329">
        <f>'BİNANIN ÖZGÜL ISI KAYBI'!F42</f>
        <v>0</v>
      </c>
      <c r="G53" s="325">
        <f>D53*F53</f>
        <v>0</v>
      </c>
      <c r="H53" s="323">
        <f>'BİNANIN ÖZGÜL ISI KAYBI'!G42</f>
        <v>0</v>
      </c>
      <c r="I53" s="323">
        <f>IF(AND(D53&gt;0,H53&gt;0),D53/H53,0)</f>
        <v>0</v>
      </c>
      <c r="J53" s="325">
        <f>IF(AND(K52&lt;&gt;"",K54&lt;&gt;""),K52-K54,IF(AND(K52&lt;&gt;"",K54=""),K52-$K$27,IF(I53=0,J51)))</f>
        <v>0</v>
      </c>
      <c r="K53" s="313"/>
      <c r="L53" s="315"/>
      <c r="M53" s="317"/>
      <c r="N53" s="341"/>
      <c r="O53" s="340"/>
      <c r="P53" s="338"/>
      <c r="Q53" s="338"/>
      <c r="R53" s="339"/>
      <c r="S53" s="336"/>
    </row>
    <row r="54" spans="1:19" s="218" customFormat="1" ht="12.75">
      <c r="A54" s="293"/>
      <c r="B54" s="354"/>
      <c r="C54" s="320"/>
      <c r="D54" s="324"/>
      <c r="E54" s="324"/>
      <c r="F54" s="330"/>
      <c r="G54" s="326"/>
      <c r="H54" s="324"/>
      <c r="I54" s="324"/>
      <c r="J54" s="326"/>
      <c r="K54" s="312">
        <f>IF(I53&gt;0,K52-I53*$R$69,IF(I53=0,K52))</f>
        <v>20</v>
      </c>
      <c r="L54" s="314">
        <f>IF(K54&lt;&gt;"",IF(AND(K54&lt;=30,K54&gt;=0),288.68*(1.098+K54/100)^8.02,IF(AND(K54&lt;0,K54&gt;=-20),4.689*(1.486+K54/100)^12.3)),"")</f>
        <v>2338.1896306956355</v>
      </c>
      <c r="M54" s="316"/>
      <c r="N54" s="341">
        <f>G47+G49+G51+G53</f>
        <v>1008.7</v>
      </c>
      <c r="O54" s="340">
        <f>G55+G57+G59+G61</f>
        <v>0</v>
      </c>
      <c r="P54" s="338">
        <f>IF(N54&gt;0,(L54-$M$44)/(1500000*N54),"")</f>
        <v>8.956674470081197E-07</v>
      </c>
      <c r="Q54" s="337">
        <f>IF(O54&gt;0,($M$64-L54)/(1500000*O54),"")</f>
      </c>
      <c r="R54" s="339">
        <f>IF(OR(P54="",Q54=""),"",'DİFÜZYON HESABI BİLGİLERİ'!$F$5*(P54+Q54))</f>
      </c>
      <c r="S54" s="336">
        <f>IF(OR(P54="",Q54=""),"",IF(R54&gt;'YOĞUŞMA PERİYODU'!R54,"Wv &gt; Wt  Olumlu","Wv &lt; Wt  OLUMSUZ"))</f>
      </c>
    </row>
    <row r="55" spans="1:19" s="218" customFormat="1" ht="12.75">
      <c r="A55" s="293"/>
      <c r="B55" s="354"/>
      <c r="C55" s="301">
        <f>'BİNANIN ÖZGÜL ISI KAYBI'!C43</f>
        <v>0</v>
      </c>
      <c r="D55" s="323">
        <f>'BİNANIN ÖZGÜL ISI KAYBI'!D43</f>
        <v>0</v>
      </c>
      <c r="E55" s="323">
        <f>'BİNANIN ÖZGÜL ISI KAYBI'!E43</f>
        <v>0</v>
      </c>
      <c r="F55" s="329">
        <f>'BİNANIN ÖZGÜL ISI KAYBI'!F43</f>
        <v>0</v>
      </c>
      <c r="G55" s="325">
        <f>D55*F55</f>
        <v>0</v>
      </c>
      <c r="H55" s="323">
        <f>'BİNANIN ÖZGÜL ISI KAYBI'!G43</f>
        <v>0</v>
      </c>
      <c r="I55" s="323">
        <f>IF(AND(D56&gt;0,H56&gt;0),D56/H56,0)</f>
        <v>0</v>
      </c>
      <c r="J55" s="325">
        <f>IF(AND(K54&lt;&gt;"",K56&lt;&gt;""),K54-K56,IF(AND(K54&lt;&gt;"",K56=""),K54-$K$27,IF(I55=0,J53)))</f>
        <v>0</v>
      </c>
      <c r="K55" s="313"/>
      <c r="L55" s="315"/>
      <c r="M55" s="317"/>
      <c r="N55" s="341"/>
      <c r="O55" s="340"/>
      <c r="P55" s="338"/>
      <c r="Q55" s="338"/>
      <c r="R55" s="339"/>
      <c r="S55" s="336"/>
    </row>
    <row r="56" spans="1:19" s="218" customFormat="1" ht="12.75">
      <c r="A56" s="293"/>
      <c r="B56" s="354"/>
      <c r="C56" s="320"/>
      <c r="D56" s="324"/>
      <c r="E56" s="324"/>
      <c r="F56" s="330"/>
      <c r="G56" s="326"/>
      <c r="H56" s="324"/>
      <c r="I56" s="324"/>
      <c r="J56" s="326"/>
      <c r="K56" s="312">
        <f>IF(I55&gt;0,K54-I55*$R$69,IF(I55=0,K54))</f>
        <v>20</v>
      </c>
      <c r="L56" s="314">
        <f>IF(K56&lt;&gt;"",IF(AND(K56&lt;=30,K56&gt;=0),288.68*(1.098+K56/100)^8.02,IF(AND(K56&lt;0,K56&gt;=-20),4.689*(1.486+K56/100)^12.3)),"")</f>
        <v>2338.1896306956355</v>
      </c>
      <c r="M56" s="316"/>
      <c r="N56" s="341">
        <f>G47+G49+G51+G53+G55</f>
        <v>1008.7</v>
      </c>
      <c r="O56" s="340">
        <f>G57+G59+G61</f>
        <v>0</v>
      </c>
      <c r="P56" s="338">
        <f>IF(N56&gt;0,(L56-$M$44)/(1500000*N56),"")</f>
        <v>8.956674470081197E-07</v>
      </c>
      <c r="Q56" s="337">
        <f>IF(O56&gt;0,($M$64-L56)/(1500000*O56),"")</f>
      </c>
      <c r="R56" s="339">
        <f>IF(OR(P56="",Q56=""),"",'DİFÜZYON HESABI BİLGİLERİ'!$F$5*(P56+Q56))</f>
      </c>
      <c r="S56" s="336">
        <f>IF(OR(P56="",Q56=""),"",IF(R56&gt;'YOĞUŞMA PERİYODU'!R56,"Wv &gt; Wt  Olumlu","Wv &lt; Wt  OLUMSUZ"))</f>
      </c>
    </row>
    <row r="57" spans="1:19" s="218" customFormat="1" ht="12.75">
      <c r="A57" s="293"/>
      <c r="B57" s="354"/>
      <c r="C57" s="301">
        <f>'BİNANIN ÖZGÜL ISI KAYBI'!C44</f>
        <v>0</v>
      </c>
      <c r="D57" s="323">
        <f>'BİNANIN ÖZGÜL ISI KAYBI'!D44</f>
        <v>0</v>
      </c>
      <c r="E57" s="323">
        <f>'BİNANIN ÖZGÜL ISI KAYBI'!E44</f>
        <v>0</v>
      </c>
      <c r="F57" s="329">
        <f>'BİNANIN ÖZGÜL ISI KAYBI'!F44</f>
        <v>0</v>
      </c>
      <c r="G57" s="325">
        <f>D57*F57</f>
        <v>0</v>
      </c>
      <c r="H57" s="323">
        <f>'BİNANIN ÖZGÜL ISI KAYBI'!G44</f>
        <v>0</v>
      </c>
      <c r="I57" s="323">
        <f>IF(AND(D58&gt;0,H58&gt;0),D58/H58,0)</f>
        <v>0</v>
      </c>
      <c r="J57" s="325">
        <f>IF(AND(K56&lt;&gt;"",K58&lt;&gt;""),K56-K58,IF(AND(K56&lt;&gt;"",K58=""),K56-$K$27,IF(I57=0,J55)))</f>
        <v>0</v>
      </c>
      <c r="K57" s="313"/>
      <c r="L57" s="315"/>
      <c r="M57" s="317"/>
      <c r="N57" s="341"/>
      <c r="O57" s="340"/>
      <c r="P57" s="338"/>
      <c r="Q57" s="338"/>
      <c r="R57" s="339"/>
      <c r="S57" s="336"/>
    </row>
    <row r="58" spans="1:19" s="218" customFormat="1" ht="12.75">
      <c r="A58" s="293"/>
      <c r="B58" s="354"/>
      <c r="C58" s="320"/>
      <c r="D58" s="324"/>
      <c r="E58" s="324"/>
      <c r="F58" s="330"/>
      <c r="G58" s="326"/>
      <c r="H58" s="324"/>
      <c r="I58" s="324"/>
      <c r="J58" s="326"/>
      <c r="K58" s="312">
        <f>IF(I57&gt;0,K56-I57*$R$69,IF(I57=0,K56))</f>
        <v>20</v>
      </c>
      <c r="L58" s="314">
        <f>IF(K58&lt;&gt;"",IF(AND(K58&lt;=30,K58&gt;=0),288.68*(1.098+K58/100)^8.02,IF(AND(K58&lt;0,K58&gt;=-20),4.689*(1.486+K58/100)^12.3)),"")</f>
        <v>2338.1896306956355</v>
      </c>
      <c r="M58" s="316"/>
      <c r="N58" s="335">
        <f>G47+G49+G51+G53+G55+G57</f>
        <v>1008.7</v>
      </c>
      <c r="O58" s="331">
        <f>G59+G61</f>
        <v>0</v>
      </c>
      <c r="P58" s="332">
        <f>IF(N58&gt;0,(L58-$M$44)/(1500000*N58),"")</f>
        <v>8.956674470081197E-07</v>
      </c>
      <c r="Q58" s="337">
        <f>IF(O58&gt;0,($M$64-L58)/(1500000*O58),"")</f>
      </c>
      <c r="R58" s="339">
        <f>IF(OR(P58="",Q58=""),"",'DİFÜZYON HESABI BİLGİLERİ'!$F$5*(P58+Q58))</f>
      </c>
      <c r="S58" s="336">
        <f>IF(OR(P58="",Q58=""),"",IF(R58&gt;'YOĞUŞMA PERİYODU'!R58,"Wv &gt; Wt  Olumlu","Wv &lt; Wt  OLUMSUZ"))</f>
      </c>
    </row>
    <row r="59" spans="1:19" ht="12.75">
      <c r="A59" s="293"/>
      <c r="B59" s="354"/>
      <c r="C59" s="301">
        <f>'BİNANIN ÖZGÜL ISI KAYBI'!C45</f>
        <v>0</v>
      </c>
      <c r="D59" s="325">
        <f>'BİNANIN ÖZGÜL ISI KAYBI'!D45</f>
        <v>0</v>
      </c>
      <c r="E59" s="325">
        <f>'BİNANIN ÖZGÜL ISI KAYBI'!E45</f>
        <v>0</v>
      </c>
      <c r="F59" s="329">
        <f>'BİNANIN ÖZGÜL ISI KAYBI'!F45</f>
        <v>0</v>
      </c>
      <c r="G59" s="325">
        <f>D59*F59</f>
        <v>0</v>
      </c>
      <c r="H59" s="325">
        <f>'BİNANIN ÖZGÜL ISI KAYBI'!G45</f>
        <v>0</v>
      </c>
      <c r="I59" s="323">
        <f>IF(AND(D60&gt;0,H60&gt;0),D60/H60,0)</f>
        <v>0</v>
      </c>
      <c r="J59" s="325">
        <f>IF(AND(K58&lt;&gt;"",K60&lt;&gt;""),K58-K60,IF(AND(K58&lt;&gt;"",K60=""),K58-$K$27,IF(I59=0,J57)))</f>
        <v>0</v>
      </c>
      <c r="K59" s="313"/>
      <c r="L59" s="315"/>
      <c r="M59" s="317"/>
      <c r="N59" s="335"/>
      <c r="O59" s="331"/>
      <c r="P59" s="332"/>
      <c r="Q59" s="338"/>
      <c r="R59" s="339"/>
      <c r="S59" s="336"/>
    </row>
    <row r="60" spans="1:19" s="218" customFormat="1" ht="12.75">
      <c r="A60" s="293"/>
      <c r="B60" s="354"/>
      <c r="C60" s="320"/>
      <c r="D60" s="326"/>
      <c r="E60" s="326"/>
      <c r="F60" s="330"/>
      <c r="G60" s="326"/>
      <c r="H60" s="326"/>
      <c r="I60" s="324"/>
      <c r="J60" s="326"/>
      <c r="K60" s="312">
        <f>IF(I59&gt;0,K58-I59*$R$69,IF(I59=0,K58))</f>
        <v>20</v>
      </c>
      <c r="L60" s="314">
        <f>IF(K60&lt;&gt;"",IF(AND(K60&lt;=30,K60&gt;=0),288.68*(1.098+K60/100)^8.02,IF(AND(K60&lt;0,K60&gt;=-20),4.689*(1.486+K60/100)^12.3)),"")</f>
        <v>2338.1896306956355</v>
      </c>
      <c r="M60" s="316"/>
      <c r="N60" s="335">
        <f>G47+G49+G51+G53+G55+G57+G59</f>
        <v>1008.7</v>
      </c>
      <c r="O60" s="331">
        <f>G61</f>
        <v>0</v>
      </c>
      <c r="P60" s="332">
        <f>IF(N60&gt;0,(L60-$M$44)/(1500000*N60),"")</f>
        <v>8.956674470081197E-07</v>
      </c>
      <c r="Q60" s="333">
        <f>IF(O60&gt;0,($M$64-L60)/(1500000*O60),"")</f>
      </c>
      <c r="R60" s="334">
        <f>IF(OR(P60="",Q60=""),"",'DİFÜZYON HESABI BİLGİLERİ'!$F$5*(P60+Q60))</f>
      </c>
      <c r="S60" s="328">
        <f>IF(OR(P60="",Q60=""),"",IF(R60&gt;'YOĞUŞMA PERİYODU'!R60,"Wv &gt; Wt  Olumlu","Wv &lt; Wt  OLUMSUZ"))</f>
      </c>
    </row>
    <row r="61" spans="1:19" s="218" customFormat="1" ht="12.75">
      <c r="A61" s="293"/>
      <c r="B61" s="354"/>
      <c r="C61" s="301">
        <f>'BİNANIN ÖZGÜL ISI KAYBI'!C46</f>
        <v>0</v>
      </c>
      <c r="D61" s="325">
        <f>'BİNANIN ÖZGÜL ISI KAYBI'!D46</f>
        <v>0</v>
      </c>
      <c r="E61" s="325">
        <f>'BİNANIN ÖZGÜL ISI KAYBI'!E46</f>
        <v>0</v>
      </c>
      <c r="F61" s="329">
        <f>'BİNANIN ÖZGÜL ISI KAYBI'!F46</f>
        <v>0</v>
      </c>
      <c r="G61" s="325">
        <f>D61*F61</f>
        <v>0</v>
      </c>
      <c r="H61" s="325">
        <f>'BİNANIN ÖZGÜL ISI KAYBI'!G46</f>
        <v>0</v>
      </c>
      <c r="I61" s="323">
        <f>IF(AND(D62&gt;0,H62&gt;0),D62/H62,0)</f>
        <v>0</v>
      </c>
      <c r="J61" s="325">
        <f>IF(AND(K60&lt;&gt;"",K62&lt;&gt;""),K60-K62,IF(AND(K60&lt;&gt;"",K62=""),K60-$K$27,IF(I61=0,J59)))</f>
        <v>0</v>
      </c>
      <c r="K61" s="313"/>
      <c r="L61" s="315"/>
      <c r="M61" s="317"/>
      <c r="N61" s="335"/>
      <c r="O61" s="331"/>
      <c r="P61" s="332"/>
      <c r="Q61" s="332"/>
      <c r="R61" s="334"/>
      <c r="S61" s="328"/>
    </row>
    <row r="62" spans="1:19" s="218" customFormat="1" ht="12.75">
      <c r="A62" s="293"/>
      <c r="B62" s="354"/>
      <c r="C62" s="320"/>
      <c r="D62" s="326"/>
      <c r="E62" s="326"/>
      <c r="F62" s="330"/>
      <c r="G62" s="326"/>
      <c r="H62" s="326"/>
      <c r="I62" s="324"/>
      <c r="J62" s="326"/>
      <c r="K62" s="312">
        <f>IF(I61&gt;0,K60-I61*$R$69,IF(I61=0,K60))</f>
        <v>20</v>
      </c>
      <c r="L62" s="314">
        <f>IF(K62&lt;&gt;"",IF(AND(K62&lt;=30,K62&gt;=0),288.68*(1.098+K62/100)^8.02,IF(AND(K62&lt;0,K62&gt;=-20),4.689*(1.486+K62/100)^12.3)),"")</f>
        <v>2338.1896306956355</v>
      </c>
      <c r="M62" s="316"/>
      <c r="N62" s="318"/>
      <c r="O62" s="309"/>
      <c r="P62" s="310"/>
      <c r="Q62" s="310"/>
      <c r="R62" s="327"/>
      <c r="S62" s="319"/>
    </row>
    <row r="63" spans="1:19" s="218" customFormat="1" ht="12.75">
      <c r="A63" s="293"/>
      <c r="B63" s="354"/>
      <c r="C63" s="301" t="str">
        <f>'BİNANIN ÖZGÜL ISI KAYBI'!C47</f>
        <v>Dış Isı Taşınım Katsayısı</v>
      </c>
      <c r="D63" s="303"/>
      <c r="E63" s="303"/>
      <c r="F63" s="305"/>
      <c r="G63" s="303"/>
      <c r="H63" s="303"/>
      <c r="I63" s="323">
        <v>0</v>
      </c>
      <c r="J63" s="325">
        <f>IF(AND(K62&lt;&gt;"",K64&lt;&gt;""),K62-K64,IF(AND(K62&lt;&gt;"",K64=""),K62-$K$27,IF(I63=0,J61)))</f>
        <v>0</v>
      </c>
      <c r="K63" s="313"/>
      <c r="L63" s="315"/>
      <c r="M63" s="317"/>
      <c r="N63" s="318"/>
      <c r="O63" s="309"/>
      <c r="P63" s="310"/>
      <c r="Q63" s="310"/>
      <c r="R63" s="327"/>
      <c r="S63" s="319"/>
    </row>
    <row r="64" spans="1:19" s="218" customFormat="1" ht="12.75">
      <c r="A64" s="293"/>
      <c r="B64" s="354"/>
      <c r="C64" s="320"/>
      <c r="D64" s="321"/>
      <c r="E64" s="321"/>
      <c r="F64" s="322"/>
      <c r="G64" s="321"/>
      <c r="H64" s="321"/>
      <c r="I64" s="324"/>
      <c r="J64" s="326"/>
      <c r="K64" s="312">
        <f>'DİFÜZYON HESABI BİLGİLERİ'!E7</f>
        <v>20</v>
      </c>
      <c r="L64" s="314">
        <v>2338</v>
      </c>
      <c r="M64" s="316">
        <f>L44*('DİFÜZYON HESABI BİLGİLERİ'!E6)/100</f>
        <v>982.6661333850286</v>
      </c>
      <c r="N64" s="318"/>
      <c r="O64" s="309"/>
      <c r="P64" s="310"/>
      <c r="Q64" s="311"/>
      <c r="R64" s="311"/>
      <c r="S64" s="300"/>
    </row>
    <row r="65" spans="1:19" s="218" customFormat="1" ht="12.75">
      <c r="A65" s="293"/>
      <c r="B65" s="354"/>
      <c r="C65" s="301" t="s">
        <v>152</v>
      </c>
      <c r="D65" s="303"/>
      <c r="E65" s="303"/>
      <c r="F65" s="305"/>
      <c r="G65" s="303"/>
      <c r="H65" s="303"/>
      <c r="I65" s="307"/>
      <c r="J65" s="303"/>
      <c r="K65" s="313"/>
      <c r="L65" s="315"/>
      <c r="M65" s="317"/>
      <c r="N65" s="318"/>
      <c r="O65" s="309"/>
      <c r="P65" s="310"/>
      <c r="Q65" s="311"/>
      <c r="R65" s="311"/>
      <c r="S65" s="300"/>
    </row>
    <row r="66" spans="1:19" s="218" customFormat="1" ht="13.5" thickBot="1">
      <c r="A66" s="293"/>
      <c r="B66" s="354"/>
      <c r="C66" s="302"/>
      <c r="D66" s="304"/>
      <c r="E66" s="304"/>
      <c r="F66" s="306"/>
      <c r="G66" s="304"/>
      <c r="H66" s="304"/>
      <c r="I66" s="308"/>
      <c r="J66" s="304"/>
      <c r="K66" s="219"/>
      <c r="L66" s="220"/>
      <c r="M66" s="221"/>
      <c r="N66" s="222"/>
      <c r="O66" s="220"/>
      <c r="P66" s="223"/>
      <c r="Q66" s="223"/>
      <c r="R66" s="223"/>
      <c r="S66" s="224"/>
    </row>
    <row r="67" spans="1:19" s="218" customFormat="1" ht="12.75">
      <c r="A67" s="293"/>
      <c r="B67" s="354"/>
      <c r="C67" s="225"/>
      <c r="D67" s="226"/>
      <c r="E67" s="226"/>
      <c r="F67" s="227"/>
      <c r="G67" s="294">
        <f>SUM(G47:G62)</f>
        <v>1008.7</v>
      </c>
      <c r="H67" s="296" t="s">
        <v>153</v>
      </c>
      <c r="I67" s="298">
        <f>SUM(I45:I64)</f>
        <v>2.133208285966907</v>
      </c>
      <c r="J67" s="228"/>
      <c r="K67" s="226"/>
      <c r="L67" s="229"/>
      <c r="M67" s="226"/>
      <c r="S67" s="230"/>
    </row>
    <row r="68" spans="1:19" s="218" customFormat="1" ht="12.75">
      <c r="A68" s="293"/>
      <c r="B68" s="354"/>
      <c r="C68" s="231"/>
      <c r="F68" s="232" t="s">
        <v>154</v>
      </c>
      <c r="G68" s="295"/>
      <c r="H68" s="297"/>
      <c r="I68" s="299"/>
      <c r="J68" s="233" t="s">
        <v>146</v>
      </c>
      <c r="L68" s="213"/>
      <c r="S68" s="230"/>
    </row>
    <row r="69" spans="1:19" s="218" customFormat="1" ht="12.75">
      <c r="A69" s="213"/>
      <c r="B69" s="354"/>
      <c r="C69" s="231"/>
      <c r="F69" s="234"/>
      <c r="I69" s="235"/>
      <c r="L69" s="236"/>
      <c r="M69" s="233"/>
      <c r="N69" s="233"/>
      <c r="O69" s="233"/>
      <c r="P69" s="233"/>
      <c r="Q69" s="237" t="s">
        <v>155</v>
      </c>
      <c r="R69" s="238">
        <f>I70*(K44-K64)</f>
        <v>-3.7502198227089143</v>
      </c>
      <c r="S69" s="239" t="s">
        <v>156</v>
      </c>
    </row>
    <row r="70" spans="1:19" s="218" customFormat="1" ht="13.5" thickBot="1">
      <c r="A70" s="213"/>
      <c r="B70" s="355"/>
      <c r="C70" s="240"/>
      <c r="D70" s="241"/>
      <c r="E70" s="241"/>
      <c r="F70" s="242"/>
      <c r="G70" s="241"/>
      <c r="H70" s="243" t="s">
        <v>157</v>
      </c>
      <c r="I70" s="244">
        <f>1/I67</f>
        <v>0.4687774778386143</v>
      </c>
      <c r="J70" s="245" t="s">
        <v>158</v>
      </c>
      <c r="K70" s="241"/>
      <c r="L70" s="246"/>
      <c r="M70" s="241"/>
      <c r="N70" s="241"/>
      <c r="O70" s="241"/>
      <c r="P70" s="241"/>
      <c r="Q70" s="241"/>
      <c r="R70" s="241"/>
      <c r="S70" s="247"/>
    </row>
    <row r="71" spans="1:12" s="218" customFormat="1" ht="12.75">
      <c r="A71" s="213"/>
      <c r="F71" s="234"/>
      <c r="I71" s="235"/>
      <c r="L71" s="213"/>
    </row>
    <row r="72" spans="1:12" s="218" customFormat="1" ht="12.75">
      <c r="A72" s="213"/>
      <c r="F72" s="234"/>
      <c r="I72" s="235"/>
      <c r="L72" s="213"/>
    </row>
    <row r="73" spans="1:12" s="218" customFormat="1" ht="12.75">
      <c r="A73" s="213"/>
      <c r="F73" s="234"/>
      <c r="I73" s="235"/>
      <c r="L73" s="213"/>
    </row>
    <row r="74" spans="1:12" s="218" customFormat="1" ht="12.75">
      <c r="A74" s="213"/>
      <c r="F74" s="234"/>
      <c r="I74" s="235"/>
      <c r="L74" s="213"/>
    </row>
    <row r="75" spans="1:12" s="218" customFormat="1" ht="12.75">
      <c r="A75" s="213"/>
      <c r="F75" s="234"/>
      <c r="I75" s="235"/>
      <c r="L75" s="213"/>
    </row>
    <row r="76" spans="1:12" s="218" customFormat="1" ht="12.75">
      <c r="A76" s="213"/>
      <c r="F76" s="234"/>
      <c r="I76" s="235"/>
      <c r="L76" s="213"/>
    </row>
    <row r="77" spans="1:12" s="218" customFormat="1" ht="12.75">
      <c r="A77" s="213"/>
      <c r="F77" s="234"/>
      <c r="I77" s="235"/>
      <c r="L77" s="213"/>
    </row>
    <row r="78" spans="1:12" s="218" customFormat="1" ht="12.75">
      <c r="A78" s="213"/>
      <c r="F78" s="234"/>
      <c r="I78" s="235"/>
      <c r="L78" s="213"/>
    </row>
    <row r="79" spans="1:12" s="218" customFormat="1" ht="12.75">
      <c r="A79" s="213"/>
      <c r="F79" s="234"/>
      <c r="I79" s="235"/>
      <c r="L79" s="213"/>
    </row>
    <row r="80" spans="1:12" s="218" customFormat="1" ht="12.75">
      <c r="A80" s="213"/>
      <c r="F80" s="234"/>
      <c r="I80" s="235"/>
      <c r="L80" s="213"/>
    </row>
    <row r="81" spans="1:12" s="218" customFormat="1" ht="12.75">
      <c r="A81" s="213"/>
      <c r="F81" s="234"/>
      <c r="I81" s="235"/>
      <c r="L81" s="213"/>
    </row>
    <row r="82" spans="1:12" s="218" customFormat="1" ht="12.75">
      <c r="A82" s="213"/>
      <c r="F82" s="234"/>
      <c r="I82" s="235"/>
      <c r="L82" s="213"/>
    </row>
    <row r="83" spans="1:12" s="218" customFormat="1" ht="12.75">
      <c r="A83" s="213"/>
      <c r="F83" s="234"/>
      <c r="I83" s="235"/>
      <c r="L83" s="213"/>
    </row>
    <row r="84" spans="1:12" s="218" customFormat="1" ht="12.75">
      <c r="A84" s="213"/>
      <c r="F84" s="234"/>
      <c r="I84" s="235"/>
      <c r="L84" s="213"/>
    </row>
    <row r="85" spans="1:12" s="218" customFormat="1" ht="12.75">
      <c r="A85" s="213"/>
      <c r="F85" s="234"/>
      <c r="I85" s="235"/>
      <c r="L85" s="213"/>
    </row>
    <row r="86" spans="1:12" s="218" customFormat="1" ht="12.75">
      <c r="A86" s="213"/>
      <c r="F86" s="234"/>
      <c r="I86" s="235"/>
      <c r="L86" s="213"/>
    </row>
    <row r="87" spans="1:12" s="218" customFormat="1" ht="12.75">
      <c r="A87" s="213"/>
      <c r="F87" s="234"/>
      <c r="I87" s="235"/>
      <c r="L87" s="213"/>
    </row>
    <row r="88" spans="1:12" s="218" customFormat="1" ht="12.75">
      <c r="A88" s="213"/>
      <c r="F88" s="234"/>
      <c r="I88" s="235"/>
      <c r="L88" s="213"/>
    </row>
    <row r="89" spans="1:12" s="218" customFormat="1" ht="12.75">
      <c r="A89" s="213"/>
      <c r="F89" s="234"/>
      <c r="I89" s="235"/>
      <c r="L89" s="213"/>
    </row>
    <row r="90" spans="1:12" s="218" customFormat="1" ht="12.75">
      <c r="A90" s="213"/>
      <c r="F90" s="234"/>
      <c r="I90" s="235"/>
      <c r="L90" s="213"/>
    </row>
    <row r="91" spans="1:12" s="218" customFormat="1" ht="12.75">
      <c r="A91" s="213"/>
      <c r="F91" s="234"/>
      <c r="I91" s="235"/>
      <c r="L91" s="213"/>
    </row>
    <row r="92" spans="1:12" s="218" customFormat="1" ht="12.75">
      <c r="A92" s="213"/>
      <c r="F92" s="234"/>
      <c r="I92" s="235"/>
      <c r="L92" s="213"/>
    </row>
    <row r="93" spans="1:12" s="218" customFormat="1" ht="12.75">
      <c r="A93" s="213"/>
      <c r="F93" s="234"/>
      <c r="I93" s="235"/>
      <c r="L93" s="213"/>
    </row>
    <row r="94" spans="1:12" s="218" customFormat="1" ht="12.75">
      <c r="A94" s="213"/>
      <c r="F94" s="234"/>
      <c r="I94" s="235"/>
      <c r="L94" s="213"/>
    </row>
    <row r="95" spans="1:12" s="218" customFormat="1" ht="12.75">
      <c r="A95" s="213"/>
      <c r="F95" s="234"/>
      <c r="I95" s="235"/>
      <c r="L95" s="213"/>
    </row>
    <row r="96" spans="1:12" s="218" customFormat="1" ht="12.75">
      <c r="A96" s="213"/>
      <c r="F96" s="234"/>
      <c r="I96" s="235"/>
      <c r="L96" s="213"/>
    </row>
    <row r="97" spans="1:12" s="218" customFormat="1" ht="12.75">
      <c r="A97" s="213"/>
      <c r="F97" s="234"/>
      <c r="I97" s="235"/>
      <c r="L97" s="213"/>
    </row>
    <row r="98" spans="1:12" s="218" customFormat="1" ht="12.75">
      <c r="A98" s="213"/>
      <c r="F98" s="234"/>
      <c r="I98" s="235"/>
      <c r="L98" s="213"/>
    </row>
    <row r="99" spans="1:12" s="218" customFormat="1" ht="12.75">
      <c r="A99" s="213"/>
      <c r="F99" s="234"/>
      <c r="I99" s="235"/>
      <c r="L99" s="213"/>
    </row>
    <row r="100" spans="1:12" s="218" customFormat="1" ht="12.75">
      <c r="A100" s="213"/>
      <c r="F100" s="234"/>
      <c r="I100" s="235"/>
      <c r="L100" s="213"/>
    </row>
    <row r="101" spans="1:12" s="218" customFormat="1" ht="12.75">
      <c r="A101" s="213"/>
      <c r="F101" s="234"/>
      <c r="I101" s="235"/>
      <c r="L101" s="213"/>
    </row>
    <row r="102" spans="1:12" s="218" customFormat="1" ht="12.75">
      <c r="A102" s="213"/>
      <c r="F102" s="234"/>
      <c r="I102" s="235"/>
      <c r="L102" s="213"/>
    </row>
    <row r="103" spans="1:12" s="218" customFormat="1" ht="12.75">
      <c r="A103" s="213"/>
      <c r="F103" s="234"/>
      <c r="I103" s="235"/>
      <c r="L103" s="213"/>
    </row>
    <row r="104" spans="1:12" s="218" customFormat="1" ht="12.75">
      <c r="A104" s="213"/>
      <c r="F104" s="234"/>
      <c r="I104" s="235"/>
      <c r="L104" s="213"/>
    </row>
    <row r="105" spans="1:12" s="218" customFormat="1" ht="12.75">
      <c r="A105" s="213"/>
      <c r="F105" s="234"/>
      <c r="I105" s="235"/>
      <c r="L105" s="213"/>
    </row>
    <row r="106" spans="1:12" s="218" customFormat="1" ht="12.75">
      <c r="A106" s="213"/>
      <c r="F106" s="234"/>
      <c r="I106" s="235"/>
      <c r="L106" s="213"/>
    </row>
    <row r="107" spans="1:12" s="218" customFormat="1" ht="12.75">
      <c r="A107" s="213"/>
      <c r="F107" s="234"/>
      <c r="I107" s="235"/>
      <c r="L107" s="213"/>
    </row>
    <row r="108" spans="1:12" s="218" customFormat="1" ht="12.75">
      <c r="A108" s="213"/>
      <c r="F108" s="234"/>
      <c r="I108" s="235"/>
      <c r="L108" s="213"/>
    </row>
    <row r="109" spans="1:12" s="218" customFormat="1" ht="12.75">
      <c r="A109" s="213"/>
      <c r="F109" s="234"/>
      <c r="I109" s="235"/>
      <c r="L109" s="213"/>
    </row>
    <row r="110" spans="1:12" s="218" customFormat="1" ht="12.75">
      <c r="A110" s="213"/>
      <c r="F110" s="234"/>
      <c r="I110" s="235"/>
      <c r="L110" s="213"/>
    </row>
    <row r="111" spans="1:12" s="218" customFormat="1" ht="12.75">
      <c r="A111" s="213"/>
      <c r="F111" s="234"/>
      <c r="I111" s="235"/>
      <c r="L111" s="213"/>
    </row>
    <row r="112" spans="1:12" s="218" customFormat="1" ht="12.75">
      <c r="A112" s="213"/>
      <c r="F112" s="234"/>
      <c r="I112" s="235"/>
      <c r="L112" s="213"/>
    </row>
    <row r="113" spans="1:12" s="218" customFormat="1" ht="12.75">
      <c r="A113" s="213"/>
      <c r="F113" s="234"/>
      <c r="I113" s="235"/>
      <c r="L113" s="213"/>
    </row>
    <row r="114" spans="1:12" s="218" customFormat="1" ht="12.75">
      <c r="A114" s="213"/>
      <c r="F114" s="234"/>
      <c r="I114" s="235"/>
      <c r="L114" s="213"/>
    </row>
    <row r="115" spans="1:12" s="218" customFormat="1" ht="12.75">
      <c r="A115" s="213"/>
      <c r="F115" s="234"/>
      <c r="I115" s="235"/>
      <c r="L115" s="213"/>
    </row>
    <row r="116" spans="1:12" s="218" customFormat="1" ht="12.75">
      <c r="A116" s="213"/>
      <c r="F116" s="234"/>
      <c r="I116" s="235"/>
      <c r="L116" s="213"/>
    </row>
    <row r="117" spans="1:12" s="218" customFormat="1" ht="12.75">
      <c r="A117" s="213"/>
      <c r="F117" s="234"/>
      <c r="I117" s="235"/>
      <c r="L117" s="213"/>
    </row>
    <row r="118" spans="1:12" s="218" customFormat="1" ht="12.75">
      <c r="A118" s="213"/>
      <c r="F118" s="234"/>
      <c r="I118" s="235"/>
      <c r="L118" s="213"/>
    </row>
    <row r="119" spans="1:12" s="218" customFormat="1" ht="12.75">
      <c r="A119" s="213"/>
      <c r="F119" s="234"/>
      <c r="I119" s="235"/>
      <c r="L119" s="213"/>
    </row>
    <row r="120" spans="1:12" s="218" customFormat="1" ht="12.75">
      <c r="A120" s="213"/>
      <c r="F120" s="234"/>
      <c r="I120" s="235"/>
      <c r="L120" s="213"/>
    </row>
    <row r="121" spans="1:12" s="218" customFormat="1" ht="12.75">
      <c r="A121" s="213"/>
      <c r="F121" s="234"/>
      <c r="I121" s="235"/>
      <c r="L121" s="213"/>
    </row>
    <row r="122" spans="1:12" s="218" customFormat="1" ht="12.75">
      <c r="A122" s="213"/>
      <c r="F122" s="234"/>
      <c r="I122" s="235"/>
      <c r="L122" s="213"/>
    </row>
    <row r="123" spans="1:12" s="218" customFormat="1" ht="12.75">
      <c r="A123" s="213"/>
      <c r="F123" s="234"/>
      <c r="I123" s="235"/>
      <c r="L123" s="213"/>
    </row>
    <row r="124" spans="1:12" s="218" customFormat="1" ht="12.75">
      <c r="A124" s="213"/>
      <c r="F124" s="234"/>
      <c r="I124" s="235"/>
      <c r="L124" s="213"/>
    </row>
    <row r="125" spans="1:12" s="218" customFormat="1" ht="12.75">
      <c r="A125" s="213"/>
      <c r="F125" s="234"/>
      <c r="I125" s="235"/>
      <c r="L125" s="213"/>
    </row>
    <row r="126" spans="1:12" s="218" customFormat="1" ht="12.75">
      <c r="A126" s="213"/>
      <c r="F126" s="234"/>
      <c r="I126" s="235"/>
      <c r="L126" s="213"/>
    </row>
    <row r="127" spans="1:12" s="218" customFormat="1" ht="12.75">
      <c r="A127" s="213"/>
      <c r="F127" s="234"/>
      <c r="I127" s="235"/>
      <c r="L127" s="213"/>
    </row>
    <row r="128" spans="1:12" s="218" customFormat="1" ht="12.75">
      <c r="A128" s="213"/>
      <c r="F128" s="234"/>
      <c r="I128" s="235"/>
      <c r="L128" s="213"/>
    </row>
    <row r="129" spans="1:12" s="218" customFormat="1" ht="12.75">
      <c r="A129" s="213"/>
      <c r="F129" s="234"/>
      <c r="I129" s="235"/>
      <c r="L129" s="213"/>
    </row>
    <row r="130" spans="1:12" s="218" customFormat="1" ht="12.75">
      <c r="A130" s="213"/>
      <c r="F130" s="234"/>
      <c r="I130" s="235"/>
      <c r="L130" s="213"/>
    </row>
    <row r="131" spans="1:12" s="218" customFormat="1" ht="12.75">
      <c r="A131" s="213"/>
      <c r="F131" s="234"/>
      <c r="I131" s="235"/>
      <c r="L131" s="213"/>
    </row>
    <row r="132" spans="1:12" s="218" customFormat="1" ht="12.75">
      <c r="A132" s="213"/>
      <c r="F132" s="234"/>
      <c r="I132" s="235"/>
      <c r="L132" s="213"/>
    </row>
    <row r="133" spans="1:12" s="218" customFormat="1" ht="12.75">
      <c r="A133" s="213"/>
      <c r="F133" s="234"/>
      <c r="I133" s="235"/>
      <c r="L133" s="213"/>
    </row>
    <row r="134" spans="1:12" s="218" customFormat="1" ht="12.75">
      <c r="A134" s="213"/>
      <c r="F134" s="234"/>
      <c r="I134" s="235"/>
      <c r="L134" s="213"/>
    </row>
    <row r="135" spans="1:12" s="218" customFormat="1" ht="12.75">
      <c r="A135" s="213"/>
      <c r="F135" s="234"/>
      <c r="I135" s="235"/>
      <c r="L135" s="213"/>
    </row>
    <row r="136" spans="1:12" s="218" customFormat="1" ht="12.75">
      <c r="A136" s="213"/>
      <c r="F136" s="234"/>
      <c r="I136" s="235"/>
      <c r="L136" s="213"/>
    </row>
    <row r="137" spans="1:12" s="218" customFormat="1" ht="12.75">
      <c r="A137" s="213"/>
      <c r="F137" s="234"/>
      <c r="I137" s="235"/>
      <c r="L137" s="213"/>
    </row>
    <row r="138" spans="1:12" s="218" customFormat="1" ht="12.75">
      <c r="A138" s="213"/>
      <c r="F138" s="234"/>
      <c r="I138" s="235"/>
      <c r="L138" s="213"/>
    </row>
    <row r="139" spans="1:12" s="218" customFormat="1" ht="12.75">
      <c r="A139" s="213"/>
      <c r="F139" s="234"/>
      <c r="I139" s="235"/>
      <c r="L139" s="213"/>
    </row>
    <row r="140" spans="1:12" s="218" customFormat="1" ht="12.75">
      <c r="A140" s="213"/>
      <c r="F140" s="234"/>
      <c r="I140" s="235"/>
      <c r="L140" s="213"/>
    </row>
    <row r="141" spans="1:12" s="218" customFormat="1" ht="12.75">
      <c r="A141" s="213"/>
      <c r="F141" s="234"/>
      <c r="I141" s="235"/>
      <c r="L141" s="213"/>
    </row>
    <row r="142" spans="1:12" s="218" customFormat="1" ht="12.75">
      <c r="A142" s="213"/>
      <c r="F142" s="234"/>
      <c r="I142" s="235"/>
      <c r="L142" s="213"/>
    </row>
    <row r="143" spans="1:12" s="218" customFormat="1" ht="12.75">
      <c r="A143" s="213"/>
      <c r="F143" s="234"/>
      <c r="I143" s="235"/>
      <c r="L143" s="213"/>
    </row>
    <row r="144" spans="1:12" s="218" customFormat="1" ht="12.75">
      <c r="A144" s="213"/>
      <c r="F144" s="234"/>
      <c r="I144" s="235"/>
      <c r="L144" s="213"/>
    </row>
    <row r="145" spans="1:12" s="218" customFormat="1" ht="12.75">
      <c r="A145" s="213"/>
      <c r="F145" s="234"/>
      <c r="I145" s="235"/>
      <c r="L145" s="213"/>
    </row>
    <row r="146" spans="1:12" s="218" customFormat="1" ht="12.75">
      <c r="A146" s="213"/>
      <c r="F146" s="234"/>
      <c r="I146" s="235"/>
      <c r="L146" s="213"/>
    </row>
    <row r="147" spans="1:12" s="218" customFormat="1" ht="12.75">
      <c r="A147" s="213"/>
      <c r="F147" s="234"/>
      <c r="I147" s="235"/>
      <c r="L147" s="213"/>
    </row>
    <row r="148" spans="1:12" s="218" customFormat="1" ht="12.75">
      <c r="A148" s="213"/>
      <c r="F148" s="234"/>
      <c r="I148" s="235"/>
      <c r="L148" s="213"/>
    </row>
    <row r="149" spans="1:12" s="218" customFormat="1" ht="12.75">
      <c r="A149" s="213"/>
      <c r="F149" s="234"/>
      <c r="I149" s="235"/>
      <c r="L149" s="213"/>
    </row>
    <row r="150" spans="1:12" s="218" customFormat="1" ht="12.75">
      <c r="A150" s="213"/>
      <c r="F150" s="234"/>
      <c r="I150" s="235"/>
      <c r="L150" s="213"/>
    </row>
    <row r="151" spans="1:12" s="218" customFormat="1" ht="12.75">
      <c r="A151" s="213"/>
      <c r="F151" s="234"/>
      <c r="I151" s="235"/>
      <c r="L151" s="213"/>
    </row>
    <row r="152" spans="1:12" s="218" customFormat="1" ht="12.75">
      <c r="A152" s="213"/>
      <c r="F152" s="234"/>
      <c r="I152" s="235"/>
      <c r="L152" s="213"/>
    </row>
    <row r="153" spans="1:12" s="218" customFormat="1" ht="12.75">
      <c r="A153" s="213"/>
      <c r="F153" s="234"/>
      <c r="I153" s="235"/>
      <c r="L153" s="213"/>
    </row>
    <row r="154" spans="1:12" s="218" customFormat="1" ht="12.75">
      <c r="A154" s="213"/>
      <c r="F154" s="234"/>
      <c r="I154" s="235"/>
      <c r="L154" s="213"/>
    </row>
    <row r="155" spans="1:12" s="218" customFormat="1" ht="12.75">
      <c r="A155" s="213"/>
      <c r="F155" s="234"/>
      <c r="I155" s="235"/>
      <c r="L155" s="213"/>
    </row>
    <row r="156" spans="1:12" s="218" customFormat="1" ht="12.75">
      <c r="A156" s="213"/>
      <c r="F156" s="234"/>
      <c r="I156" s="235"/>
      <c r="L156" s="213"/>
    </row>
    <row r="157" spans="1:12" s="218" customFormat="1" ht="12.75">
      <c r="A157" s="213"/>
      <c r="F157" s="234"/>
      <c r="I157" s="235"/>
      <c r="L157" s="213"/>
    </row>
    <row r="158" spans="1:12" s="218" customFormat="1" ht="12.75">
      <c r="A158" s="213"/>
      <c r="F158" s="234"/>
      <c r="I158" s="235"/>
      <c r="L158" s="213"/>
    </row>
    <row r="159" spans="1:12" s="218" customFormat="1" ht="12.75">
      <c r="A159" s="213"/>
      <c r="F159" s="234"/>
      <c r="I159" s="235"/>
      <c r="L159" s="213"/>
    </row>
    <row r="160" spans="1:12" s="218" customFormat="1" ht="12.75">
      <c r="A160" s="213"/>
      <c r="F160" s="234"/>
      <c r="I160" s="235"/>
      <c r="L160" s="213"/>
    </row>
    <row r="161" spans="1:12" s="218" customFormat="1" ht="12.75">
      <c r="A161" s="213"/>
      <c r="F161" s="234"/>
      <c r="I161" s="235"/>
      <c r="L161" s="213"/>
    </row>
    <row r="162" spans="1:12" s="218" customFormat="1" ht="12.75">
      <c r="A162" s="213"/>
      <c r="F162" s="234"/>
      <c r="I162" s="235"/>
      <c r="L162" s="213"/>
    </row>
    <row r="163" spans="1:12" s="218" customFormat="1" ht="12.75">
      <c r="A163" s="213"/>
      <c r="F163" s="234"/>
      <c r="I163" s="235"/>
      <c r="L163" s="213"/>
    </row>
    <row r="164" spans="1:12" s="218" customFormat="1" ht="12.75">
      <c r="A164" s="213"/>
      <c r="F164" s="234"/>
      <c r="I164" s="235"/>
      <c r="L164" s="213"/>
    </row>
    <row r="165" spans="1:12" s="218" customFormat="1" ht="12.75">
      <c r="A165" s="213"/>
      <c r="F165" s="234"/>
      <c r="I165" s="235"/>
      <c r="L165" s="213"/>
    </row>
    <row r="166" spans="1:12" s="218" customFormat="1" ht="12.75">
      <c r="A166" s="213"/>
      <c r="F166" s="234"/>
      <c r="I166" s="235"/>
      <c r="L166" s="213"/>
    </row>
    <row r="167" spans="1:12" s="218" customFormat="1" ht="12.75">
      <c r="A167" s="213"/>
      <c r="F167" s="234"/>
      <c r="I167" s="235"/>
      <c r="L167" s="213"/>
    </row>
    <row r="168" spans="1:12" s="218" customFormat="1" ht="12.75">
      <c r="A168" s="213"/>
      <c r="F168" s="234"/>
      <c r="I168" s="235"/>
      <c r="L168" s="213"/>
    </row>
    <row r="169" spans="1:12" s="218" customFormat="1" ht="12.75">
      <c r="A169" s="213"/>
      <c r="F169" s="234"/>
      <c r="I169" s="235"/>
      <c r="L169" s="213"/>
    </row>
    <row r="170" spans="1:12" s="218" customFormat="1" ht="12.75">
      <c r="A170" s="213"/>
      <c r="F170" s="234"/>
      <c r="I170" s="235"/>
      <c r="L170" s="213"/>
    </row>
    <row r="171" spans="1:12" s="218" customFormat="1" ht="12.75">
      <c r="A171" s="213"/>
      <c r="F171" s="234"/>
      <c r="I171" s="235"/>
      <c r="L171" s="213"/>
    </row>
    <row r="172" spans="1:12" s="218" customFormat="1" ht="12.75">
      <c r="A172" s="213"/>
      <c r="F172" s="234"/>
      <c r="I172" s="235"/>
      <c r="L172" s="213"/>
    </row>
    <row r="173" spans="1:12" s="218" customFormat="1" ht="12.75">
      <c r="A173" s="213"/>
      <c r="F173" s="234"/>
      <c r="I173" s="235"/>
      <c r="L173" s="213"/>
    </row>
    <row r="174" spans="1:12" s="218" customFormat="1" ht="12.75">
      <c r="A174" s="213"/>
      <c r="F174" s="234"/>
      <c r="I174" s="235"/>
      <c r="L174" s="213"/>
    </row>
    <row r="175" spans="1:12" s="218" customFormat="1" ht="12.75">
      <c r="A175" s="213"/>
      <c r="F175" s="234"/>
      <c r="I175" s="235"/>
      <c r="L175" s="213"/>
    </row>
    <row r="176" spans="1:12" s="218" customFormat="1" ht="12.75">
      <c r="A176" s="213"/>
      <c r="F176" s="234"/>
      <c r="I176" s="235"/>
      <c r="L176" s="213"/>
    </row>
    <row r="177" spans="1:12" s="218" customFormat="1" ht="12.75">
      <c r="A177" s="213"/>
      <c r="F177" s="234"/>
      <c r="I177" s="235"/>
      <c r="L177" s="213"/>
    </row>
    <row r="178" spans="1:12" s="218" customFormat="1" ht="12.75">
      <c r="A178" s="213"/>
      <c r="F178" s="234"/>
      <c r="I178" s="235"/>
      <c r="L178" s="213"/>
    </row>
    <row r="179" spans="1:12" s="218" customFormat="1" ht="12.75">
      <c r="A179" s="213"/>
      <c r="F179" s="234"/>
      <c r="I179" s="235"/>
      <c r="L179" s="213"/>
    </row>
    <row r="180" spans="1:12" s="218" customFormat="1" ht="12.75">
      <c r="A180" s="213"/>
      <c r="F180" s="234"/>
      <c r="I180" s="235"/>
      <c r="L180" s="213"/>
    </row>
    <row r="181" spans="1:12" s="218" customFormat="1" ht="12.75">
      <c r="A181" s="213"/>
      <c r="F181" s="234"/>
      <c r="I181" s="235"/>
      <c r="L181" s="213"/>
    </row>
    <row r="182" spans="1:12" s="218" customFormat="1" ht="12.75">
      <c r="A182" s="213"/>
      <c r="F182" s="234"/>
      <c r="I182" s="235"/>
      <c r="L182" s="213"/>
    </row>
    <row r="183" spans="1:12" s="218" customFormat="1" ht="12.75">
      <c r="A183" s="213"/>
      <c r="F183" s="234"/>
      <c r="I183" s="235"/>
      <c r="L183" s="213"/>
    </row>
    <row r="184" spans="1:12" s="218" customFormat="1" ht="12.75">
      <c r="A184" s="213"/>
      <c r="F184" s="234"/>
      <c r="I184" s="235"/>
      <c r="L184" s="213"/>
    </row>
    <row r="185" spans="1:12" s="218" customFormat="1" ht="12.75">
      <c r="A185" s="213"/>
      <c r="F185" s="234"/>
      <c r="I185" s="235"/>
      <c r="L185" s="213"/>
    </row>
    <row r="186" spans="1:12" s="218" customFormat="1" ht="12.75">
      <c r="A186" s="213"/>
      <c r="F186" s="234"/>
      <c r="I186" s="235"/>
      <c r="L186" s="213"/>
    </row>
    <row r="187" spans="1:12" s="218" customFormat="1" ht="12.75">
      <c r="A187" s="213"/>
      <c r="F187" s="234"/>
      <c r="I187" s="235"/>
      <c r="L187" s="213"/>
    </row>
    <row r="188" spans="1:12" s="218" customFormat="1" ht="12.75">
      <c r="A188" s="213"/>
      <c r="F188" s="234"/>
      <c r="I188" s="235"/>
      <c r="L188" s="213"/>
    </row>
    <row r="189" spans="1:12" s="218" customFormat="1" ht="12.75">
      <c r="A189" s="213"/>
      <c r="F189" s="234"/>
      <c r="I189" s="235"/>
      <c r="L189" s="213"/>
    </row>
    <row r="190" spans="1:12" s="218" customFormat="1" ht="12.75">
      <c r="A190" s="213"/>
      <c r="F190" s="234"/>
      <c r="I190" s="235"/>
      <c r="L190" s="213"/>
    </row>
    <row r="191" spans="1:12" s="218" customFormat="1" ht="12.75">
      <c r="A191" s="213"/>
      <c r="F191" s="234"/>
      <c r="I191" s="235"/>
      <c r="L191" s="213"/>
    </row>
    <row r="192" spans="1:12" s="218" customFormat="1" ht="12.75">
      <c r="A192" s="213"/>
      <c r="F192" s="234"/>
      <c r="I192" s="235"/>
      <c r="L192" s="213"/>
    </row>
    <row r="193" spans="1:12" s="218" customFormat="1" ht="12.75">
      <c r="A193" s="213"/>
      <c r="F193" s="234"/>
      <c r="I193" s="235"/>
      <c r="L193" s="213"/>
    </row>
    <row r="194" spans="1:12" s="218" customFormat="1" ht="12.75">
      <c r="A194" s="213"/>
      <c r="F194" s="234"/>
      <c r="I194" s="235"/>
      <c r="L194" s="213"/>
    </row>
    <row r="195" spans="1:12" s="218" customFormat="1" ht="12.75">
      <c r="A195" s="213"/>
      <c r="F195" s="234"/>
      <c r="I195" s="235"/>
      <c r="L195" s="213"/>
    </row>
    <row r="196" spans="1:12" s="218" customFormat="1" ht="12.75">
      <c r="A196" s="213"/>
      <c r="F196" s="234"/>
      <c r="I196" s="235"/>
      <c r="L196" s="213"/>
    </row>
    <row r="197" spans="1:12" s="218" customFormat="1" ht="12.75">
      <c r="A197" s="213"/>
      <c r="F197" s="234"/>
      <c r="I197" s="235"/>
      <c r="L197" s="213"/>
    </row>
    <row r="198" spans="1:12" s="218" customFormat="1" ht="12.75">
      <c r="A198" s="213"/>
      <c r="F198" s="234"/>
      <c r="I198" s="235"/>
      <c r="L198" s="213"/>
    </row>
    <row r="199" spans="1:12" s="218" customFormat="1" ht="12.75">
      <c r="A199" s="213"/>
      <c r="F199" s="234"/>
      <c r="I199" s="235"/>
      <c r="L199" s="213"/>
    </row>
    <row r="200" spans="1:12" s="218" customFormat="1" ht="12.75">
      <c r="A200" s="213"/>
      <c r="F200" s="234"/>
      <c r="I200" s="235"/>
      <c r="L200" s="213"/>
    </row>
    <row r="201" spans="1:12" s="218" customFormat="1" ht="12.75">
      <c r="A201" s="213"/>
      <c r="F201" s="234"/>
      <c r="I201" s="235"/>
      <c r="L201" s="213"/>
    </row>
    <row r="202" spans="1:12" s="218" customFormat="1" ht="12.75">
      <c r="A202" s="213"/>
      <c r="F202" s="234"/>
      <c r="I202" s="235"/>
      <c r="L202" s="213"/>
    </row>
    <row r="203" spans="1:12" s="218" customFormat="1" ht="12.75">
      <c r="A203" s="213"/>
      <c r="F203" s="234"/>
      <c r="I203" s="235"/>
      <c r="L203" s="213"/>
    </row>
    <row r="204" spans="1:12" s="218" customFormat="1" ht="12.75">
      <c r="A204" s="213"/>
      <c r="F204" s="234"/>
      <c r="I204" s="235"/>
      <c r="L204" s="213"/>
    </row>
    <row r="205" spans="1:12" s="218" customFormat="1" ht="12.75">
      <c r="A205" s="213"/>
      <c r="F205" s="234"/>
      <c r="I205" s="235"/>
      <c r="L205" s="213"/>
    </row>
    <row r="206" spans="1:12" s="218" customFormat="1" ht="12.75">
      <c r="A206" s="213"/>
      <c r="F206" s="234"/>
      <c r="I206" s="235"/>
      <c r="L206" s="213"/>
    </row>
    <row r="207" spans="1:12" s="218" customFormat="1" ht="12.75">
      <c r="A207" s="213"/>
      <c r="F207" s="234"/>
      <c r="I207" s="235"/>
      <c r="L207" s="213"/>
    </row>
    <row r="208" spans="1:12" s="218" customFormat="1" ht="12.75">
      <c r="A208" s="213"/>
      <c r="F208" s="234"/>
      <c r="I208" s="235"/>
      <c r="L208" s="213"/>
    </row>
    <row r="209" spans="1:12" s="218" customFormat="1" ht="12.75">
      <c r="A209" s="213"/>
      <c r="F209" s="234"/>
      <c r="I209" s="235"/>
      <c r="L209" s="213"/>
    </row>
    <row r="210" spans="1:12" s="218" customFormat="1" ht="12.75">
      <c r="A210" s="213"/>
      <c r="F210" s="234"/>
      <c r="I210" s="235"/>
      <c r="L210" s="213"/>
    </row>
    <row r="211" spans="1:12" s="218" customFormat="1" ht="12.75">
      <c r="A211" s="213"/>
      <c r="F211" s="234"/>
      <c r="I211" s="235"/>
      <c r="L211" s="213"/>
    </row>
    <row r="212" spans="1:12" s="218" customFormat="1" ht="12.75">
      <c r="A212" s="213"/>
      <c r="F212" s="234"/>
      <c r="I212" s="235"/>
      <c r="L212" s="213"/>
    </row>
    <row r="213" spans="1:12" s="218" customFormat="1" ht="12.75">
      <c r="A213" s="213"/>
      <c r="F213" s="234"/>
      <c r="I213" s="235"/>
      <c r="L213" s="213"/>
    </row>
    <row r="214" spans="1:12" s="218" customFormat="1" ht="12.75">
      <c r="A214" s="213"/>
      <c r="F214" s="234"/>
      <c r="I214" s="235"/>
      <c r="L214" s="213"/>
    </row>
    <row r="215" spans="1:12" s="218" customFormat="1" ht="12.75">
      <c r="A215" s="213"/>
      <c r="F215" s="234"/>
      <c r="I215" s="235"/>
      <c r="L215" s="213"/>
    </row>
    <row r="216" spans="1:12" s="218" customFormat="1" ht="12.75">
      <c r="A216" s="213"/>
      <c r="F216" s="234"/>
      <c r="I216" s="235"/>
      <c r="L216" s="213"/>
    </row>
    <row r="217" spans="1:12" s="218" customFormat="1" ht="12.75">
      <c r="A217" s="213"/>
      <c r="F217" s="234"/>
      <c r="I217" s="235"/>
      <c r="L217" s="213"/>
    </row>
    <row r="218" spans="1:12" s="218" customFormat="1" ht="12.75">
      <c r="A218" s="213"/>
      <c r="F218" s="234"/>
      <c r="I218" s="235"/>
      <c r="L218" s="213"/>
    </row>
    <row r="219" spans="1:12" s="218" customFormat="1" ht="12.75">
      <c r="A219" s="213"/>
      <c r="F219" s="234"/>
      <c r="I219" s="235"/>
      <c r="L219" s="213"/>
    </row>
    <row r="220" spans="1:12" s="218" customFormat="1" ht="12.75">
      <c r="A220" s="213"/>
      <c r="F220" s="234"/>
      <c r="I220" s="235"/>
      <c r="L220" s="213"/>
    </row>
    <row r="221" spans="1:12" s="218" customFormat="1" ht="12.75">
      <c r="A221" s="213"/>
      <c r="F221" s="234"/>
      <c r="I221" s="235"/>
      <c r="L221" s="213"/>
    </row>
    <row r="222" spans="1:12" s="218" customFormat="1" ht="12.75">
      <c r="A222" s="213"/>
      <c r="F222" s="234"/>
      <c r="I222" s="235"/>
      <c r="L222" s="213"/>
    </row>
    <row r="223" spans="1:12" s="218" customFormat="1" ht="12.75">
      <c r="A223" s="213"/>
      <c r="F223" s="234"/>
      <c r="I223" s="235"/>
      <c r="L223" s="213"/>
    </row>
    <row r="224" spans="1:12" s="218" customFormat="1" ht="12.75">
      <c r="A224" s="213"/>
      <c r="F224" s="234"/>
      <c r="I224" s="235"/>
      <c r="L224" s="213"/>
    </row>
    <row r="225" spans="1:12" s="218" customFormat="1" ht="12.75">
      <c r="A225" s="213"/>
      <c r="F225" s="234"/>
      <c r="I225" s="235"/>
      <c r="L225" s="213"/>
    </row>
    <row r="226" spans="1:12" s="218" customFormat="1" ht="12.75">
      <c r="A226" s="213"/>
      <c r="F226" s="234"/>
      <c r="I226" s="235"/>
      <c r="L226" s="213"/>
    </row>
    <row r="227" spans="1:12" s="218" customFormat="1" ht="12.75">
      <c r="A227" s="213"/>
      <c r="F227" s="234"/>
      <c r="I227" s="235"/>
      <c r="L227" s="213"/>
    </row>
    <row r="228" spans="1:12" s="218" customFormat="1" ht="12.75">
      <c r="A228" s="213"/>
      <c r="F228" s="234"/>
      <c r="I228" s="235"/>
      <c r="L228" s="213"/>
    </row>
    <row r="229" spans="1:12" s="218" customFormat="1" ht="12.75">
      <c r="A229" s="213"/>
      <c r="F229" s="234"/>
      <c r="I229" s="235"/>
      <c r="L229" s="213"/>
    </row>
    <row r="230" spans="1:12" s="218" customFormat="1" ht="12.75">
      <c r="A230" s="213"/>
      <c r="F230" s="234"/>
      <c r="I230" s="235"/>
      <c r="L230" s="213"/>
    </row>
    <row r="231" spans="1:12" s="218" customFormat="1" ht="12.75">
      <c r="A231" s="213"/>
      <c r="F231" s="234"/>
      <c r="I231" s="235"/>
      <c r="L231" s="213"/>
    </row>
    <row r="232" spans="1:12" s="218" customFormat="1" ht="12.75">
      <c r="A232" s="213"/>
      <c r="F232" s="234"/>
      <c r="I232" s="235"/>
      <c r="L232" s="213"/>
    </row>
    <row r="233" spans="1:12" s="218" customFormat="1" ht="12.75">
      <c r="A233" s="213"/>
      <c r="F233" s="234"/>
      <c r="I233" s="235"/>
      <c r="L233" s="213"/>
    </row>
    <row r="234" spans="1:12" s="218" customFormat="1" ht="12.75">
      <c r="A234" s="213"/>
      <c r="F234" s="234"/>
      <c r="I234" s="235"/>
      <c r="L234" s="213"/>
    </row>
    <row r="235" spans="1:12" s="218" customFormat="1" ht="12.75">
      <c r="A235" s="213"/>
      <c r="F235" s="234"/>
      <c r="I235" s="235"/>
      <c r="L235" s="213"/>
    </row>
    <row r="236" spans="1:12" s="218" customFormat="1" ht="12.75">
      <c r="A236" s="213"/>
      <c r="F236" s="234"/>
      <c r="I236" s="235"/>
      <c r="L236" s="213"/>
    </row>
    <row r="237" spans="1:12" s="218" customFormat="1" ht="12.75">
      <c r="A237" s="213"/>
      <c r="F237" s="234"/>
      <c r="I237" s="235"/>
      <c r="L237" s="213"/>
    </row>
    <row r="238" spans="1:12" s="218" customFormat="1" ht="12.75">
      <c r="A238" s="213"/>
      <c r="F238" s="234"/>
      <c r="I238" s="235"/>
      <c r="L238" s="213"/>
    </row>
    <row r="239" spans="1:12" s="218" customFormat="1" ht="12.75">
      <c r="A239" s="213"/>
      <c r="F239" s="234"/>
      <c r="I239" s="235"/>
      <c r="L239" s="213"/>
    </row>
    <row r="240" spans="1:12" s="218" customFormat="1" ht="12.75">
      <c r="A240" s="213"/>
      <c r="F240" s="234"/>
      <c r="I240" s="235"/>
      <c r="L240" s="213"/>
    </row>
    <row r="241" spans="1:12" s="218" customFormat="1" ht="12.75">
      <c r="A241" s="213"/>
      <c r="F241" s="234"/>
      <c r="I241" s="235"/>
      <c r="L241" s="213"/>
    </row>
    <row r="242" spans="1:12" s="218" customFormat="1" ht="12.75">
      <c r="A242" s="213"/>
      <c r="F242" s="234"/>
      <c r="I242" s="235"/>
      <c r="L242" s="213"/>
    </row>
    <row r="243" spans="1:12" s="218" customFormat="1" ht="12.75">
      <c r="A243" s="213"/>
      <c r="F243" s="234"/>
      <c r="I243" s="235"/>
      <c r="L243" s="213"/>
    </row>
    <row r="244" spans="1:12" s="218" customFormat="1" ht="12.75">
      <c r="A244" s="213"/>
      <c r="F244" s="234"/>
      <c r="I244" s="235"/>
      <c r="L244" s="213"/>
    </row>
    <row r="245" spans="1:12" s="218" customFormat="1" ht="12.75">
      <c r="A245" s="213"/>
      <c r="F245" s="234"/>
      <c r="I245" s="235"/>
      <c r="L245" s="213"/>
    </row>
    <row r="246" spans="1:12" s="218" customFormat="1" ht="12.75">
      <c r="A246" s="213"/>
      <c r="F246" s="234"/>
      <c r="I246" s="235"/>
      <c r="L246" s="213"/>
    </row>
    <row r="247" spans="1:12" s="218" customFormat="1" ht="12.75">
      <c r="A247" s="213"/>
      <c r="F247" s="234"/>
      <c r="I247" s="235"/>
      <c r="L247" s="213"/>
    </row>
    <row r="248" spans="1:12" s="218" customFormat="1" ht="12.75">
      <c r="A248" s="213"/>
      <c r="F248" s="234"/>
      <c r="I248" s="235"/>
      <c r="L248" s="213"/>
    </row>
    <row r="249" spans="1:12" s="218" customFormat="1" ht="12.75">
      <c r="A249" s="213"/>
      <c r="F249" s="234"/>
      <c r="I249" s="235"/>
      <c r="L249" s="213"/>
    </row>
    <row r="250" spans="1:12" s="218" customFormat="1" ht="12.75">
      <c r="A250" s="213"/>
      <c r="F250" s="234"/>
      <c r="I250" s="235"/>
      <c r="L250" s="213"/>
    </row>
    <row r="251" spans="1:12" s="218" customFormat="1" ht="12.75">
      <c r="A251" s="213"/>
      <c r="F251" s="234"/>
      <c r="I251" s="235"/>
      <c r="L251" s="213"/>
    </row>
    <row r="252" spans="1:12" s="218" customFormat="1" ht="12.75">
      <c r="A252" s="213"/>
      <c r="F252" s="234"/>
      <c r="I252" s="235"/>
      <c r="L252" s="213"/>
    </row>
    <row r="253" spans="1:12" s="218" customFormat="1" ht="12.75">
      <c r="A253" s="213"/>
      <c r="F253" s="234"/>
      <c r="I253" s="235"/>
      <c r="L253" s="213"/>
    </row>
    <row r="254" spans="1:12" s="218" customFormat="1" ht="12.75">
      <c r="A254" s="213"/>
      <c r="F254" s="234"/>
      <c r="I254" s="235"/>
      <c r="L254" s="213"/>
    </row>
    <row r="255" spans="1:12" s="218" customFormat="1" ht="12.75">
      <c r="A255" s="213"/>
      <c r="F255" s="234"/>
      <c r="I255" s="235"/>
      <c r="L255" s="213"/>
    </row>
    <row r="256" spans="1:12" s="218" customFormat="1" ht="12.75">
      <c r="A256" s="213"/>
      <c r="F256" s="234"/>
      <c r="I256" s="235"/>
      <c r="L256" s="213"/>
    </row>
    <row r="257" spans="1:12" s="218" customFormat="1" ht="12.75">
      <c r="A257" s="213"/>
      <c r="F257" s="234"/>
      <c r="I257" s="235"/>
      <c r="L257" s="213"/>
    </row>
    <row r="258" spans="1:12" s="218" customFormat="1" ht="12.75">
      <c r="A258" s="213"/>
      <c r="F258" s="234"/>
      <c r="I258" s="235"/>
      <c r="L258" s="213"/>
    </row>
    <row r="259" spans="1:12" s="218" customFormat="1" ht="12.75">
      <c r="A259" s="213"/>
      <c r="F259" s="234"/>
      <c r="I259" s="235"/>
      <c r="L259" s="213"/>
    </row>
    <row r="260" spans="1:12" s="218" customFormat="1" ht="12.75">
      <c r="A260" s="213"/>
      <c r="F260" s="234"/>
      <c r="I260" s="235"/>
      <c r="L260" s="213"/>
    </row>
    <row r="261" spans="1:12" s="218" customFormat="1" ht="12.75">
      <c r="A261" s="213"/>
      <c r="F261" s="234"/>
      <c r="I261" s="235"/>
      <c r="L261" s="213"/>
    </row>
    <row r="262" spans="1:12" s="218" customFormat="1" ht="12.75">
      <c r="A262" s="213"/>
      <c r="F262" s="234"/>
      <c r="I262" s="235"/>
      <c r="L262" s="213"/>
    </row>
    <row r="263" spans="1:12" s="218" customFormat="1" ht="12.75">
      <c r="A263" s="213"/>
      <c r="F263" s="234"/>
      <c r="I263" s="235"/>
      <c r="L263" s="213"/>
    </row>
    <row r="264" spans="1:12" s="218" customFormat="1" ht="12.75">
      <c r="A264" s="213"/>
      <c r="F264" s="234"/>
      <c r="I264" s="235"/>
      <c r="L264" s="213"/>
    </row>
    <row r="265" spans="1:12" s="218" customFormat="1" ht="12.75">
      <c r="A265" s="213"/>
      <c r="F265" s="234"/>
      <c r="I265" s="235"/>
      <c r="L265" s="213"/>
    </row>
    <row r="266" spans="1:12" s="218" customFormat="1" ht="12.75">
      <c r="A266" s="213"/>
      <c r="F266" s="234"/>
      <c r="I266" s="235"/>
      <c r="L266" s="213"/>
    </row>
    <row r="267" spans="1:12" s="218" customFormat="1" ht="12.75">
      <c r="A267" s="213"/>
      <c r="F267" s="234"/>
      <c r="I267" s="235"/>
      <c r="L267" s="213"/>
    </row>
    <row r="268" spans="1:12" s="218" customFormat="1" ht="12.75">
      <c r="A268" s="213"/>
      <c r="F268" s="234"/>
      <c r="I268" s="235"/>
      <c r="L268" s="213"/>
    </row>
    <row r="269" spans="1:12" s="218" customFormat="1" ht="12.75">
      <c r="A269" s="213"/>
      <c r="F269" s="234"/>
      <c r="I269" s="235"/>
      <c r="L269" s="213"/>
    </row>
    <row r="270" spans="1:12" s="218" customFormat="1" ht="12.75">
      <c r="A270" s="213"/>
      <c r="F270" s="234"/>
      <c r="I270" s="235"/>
      <c r="L270" s="213"/>
    </row>
    <row r="271" spans="1:12" s="218" customFormat="1" ht="12.75">
      <c r="A271" s="213"/>
      <c r="F271" s="234"/>
      <c r="I271" s="235"/>
      <c r="L271" s="213"/>
    </row>
    <row r="272" spans="1:12" s="218" customFormat="1" ht="12.75">
      <c r="A272" s="213"/>
      <c r="F272" s="234"/>
      <c r="I272" s="235"/>
      <c r="L272" s="213"/>
    </row>
    <row r="273" spans="1:12" s="218" customFormat="1" ht="12.75">
      <c r="A273" s="213"/>
      <c r="F273" s="234"/>
      <c r="I273" s="235"/>
      <c r="L273" s="213"/>
    </row>
    <row r="274" spans="1:12" s="218" customFormat="1" ht="12.75">
      <c r="A274" s="213"/>
      <c r="F274" s="234"/>
      <c r="I274" s="235"/>
      <c r="L274" s="213"/>
    </row>
    <row r="275" spans="1:12" s="218" customFormat="1" ht="12.75">
      <c r="A275" s="213"/>
      <c r="F275" s="234"/>
      <c r="I275" s="235"/>
      <c r="L275" s="213"/>
    </row>
    <row r="276" spans="1:12" s="218" customFormat="1" ht="12.75">
      <c r="A276" s="213"/>
      <c r="F276" s="234"/>
      <c r="I276" s="235"/>
      <c r="L276" s="213"/>
    </row>
    <row r="277" spans="1:12" s="218" customFormat="1" ht="12.75">
      <c r="A277" s="213"/>
      <c r="F277" s="234"/>
      <c r="I277" s="235"/>
      <c r="L277" s="213"/>
    </row>
    <row r="278" spans="1:12" s="218" customFormat="1" ht="12.75">
      <c r="A278" s="213"/>
      <c r="F278" s="234"/>
      <c r="I278" s="235"/>
      <c r="L278" s="213"/>
    </row>
    <row r="279" spans="1:12" s="218" customFormat="1" ht="12.75">
      <c r="A279" s="213"/>
      <c r="F279" s="234"/>
      <c r="I279" s="235"/>
      <c r="L279" s="213"/>
    </row>
    <row r="280" spans="1:12" s="218" customFormat="1" ht="12.75">
      <c r="A280" s="213"/>
      <c r="F280" s="234"/>
      <c r="I280" s="235"/>
      <c r="L280" s="213"/>
    </row>
    <row r="281" spans="1:12" s="218" customFormat="1" ht="12.75">
      <c r="A281" s="213"/>
      <c r="F281" s="234"/>
      <c r="I281" s="235"/>
      <c r="L281" s="213"/>
    </row>
    <row r="282" spans="1:12" s="218" customFormat="1" ht="12.75">
      <c r="A282" s="213"/>
      <c r="F282" s="234"/>
      <c r="I282" s="235"/>
      <c r="L282" s="213"/>
    </row>
    <row r="283" spans="1:12" s="218" customFormat="1" ht="12.75">
      <c r="A283" s="213"/>
      <c r="F283" s="234"/>
      <c r="I283" s="235"/>
      <c r="L283" s="213"/>
    </row>
    <row r="284" spans="1:12" s="218" customFormat="1" ht="12.75">
      <c r="A284" s="213"/>
      <c r="F284" s="234"/>
      <c r="I284" s="235"/>
      <c r="L284" s="213"/>
    </row>
    <row r="285" spans="1:12" s="218" customFormat="1" ht="12.75">
      <c r="A285" s="213"/>
      <c r="F285" s="234"/>
      <c r="I285" s="235"/>
      <c r="L285" s="213"/>
    </row>
    <row r="286" spans="1:12" s="218" customFormat="1" ht="12.75">
      <c r="A286" s="213"/>
      <c r="F286" s="234"/>
      <c r="I286" s="235"/>
      <c r="L286" s="213"/>
    </row>
    <row r="287" spans="1:12" s="218" customFormat="1" ht="12.75">
      <c r="A287" s="213"/>
      <c r="F287" s="234"/>
      <c r="I287" s="235"/>
      <c r="L287" s="213"/>
    </row>
    <row r="288" spans="1:12" s="218" customFormat="1" ht="12.75">
      <c r="A288" s="213"/>
      <c r="F288" s="234"/>
      <c r="I288" s="235"/>
      <c r="L288" s="213"/>
    </row>
    <row r="289" spans="1:12" s="218" customFormat="1" ht="12.75">
      <c r="A289" s="213"/>
      <c r="F289" s="234"/>
      <c r="I289" s="235"/>
      <c r="L289" s="213"/>
    </row>
    <row r="290" spans="1:12" s="218" customFormat="1" ht="12.75">
      <c r="A290" s="213"/>
      <c r="F290" s="234"/>
      <c r="I290" s="235"/>
      <c r="L290" s="213"/>
    </row>
    <row r="291" spans="1:12" s="218" customFormat="1" ht="12.75">
      <c r="A291" s="213"/>
      <c r="F291" s="234"/>
      <c r="I291" s="235"/>
      <c r="L291" s="213"/>
    </row>
    <row r="292" spans="1:12" s="218" customFormat="1" ht="12.75">
      <c r="A292" s="213"/>
      <c r="F292" s="234"/>
      <c r="I292" s="235"/>
      <c r="L292" s="213"/>
    </row>
    <row r="293" spans="1:12" s="218" customFormat="1" ht="12.75">
      <c r="A293" s="213"/>
      <c r="F293" s="234"/>
      <c r="I293" s="235"/>
      <c r="L293" s="213"/>
    </row>
    <row r="294" spans="1:12" s="218" customFormat="1" ht="12.75">
      <c r="A294" s="213"/>
      <c r="F294" s="234"/>
      <c r="I294" s="235"/>
      <c r="L294" s="213"/>
    </row>
    <row r="295" spans="1:12" s="218" customFormat="1" ht="12.75">
      <c r="A295" s="213"/>
      <c r="F295" s="234"/>
      <c r="I295" s="235"/>
      <c r="L295" s="213"/>
    </row>
    <row r="296" spans="1:12" s="218" customFormat="1" ht="12.75">
      <c r="A296" s="213"/>
      <c r="F296" s="234"/>
      <c r="I296" s="235"/>
      <c r="L296" s="213"/>
    </row>
    <row r="297" spans="1:12" s="218" customFormat="1" ht="12.75">
      <c r="A297" s="213"/>
      <c r="F297" s="234"/>
      <c r="I297" s="235"/>
      <c r="L297" s="213"/>
    </row>
    <row r="298" spans="1:12" s="218" customFormat="1" ht="12.75">
      <c r="A298" s="213"/>
      <c r="F298" s="234"/>
      <c r="I298" s="235"/>
      <c r="L298" s="213"/>
    </row>
    <row r="299" spans="1:12" s="218" customFormat="1" ht="12.75">
      <c r="A299" s="213"/>
      <c r="F299" s="234"/>
      <c r="I299" s="235"/>
      <c r="L299" s="213"/>
    </row>
    <row r="300" spans="1:12" s="218" customFormat="1" ht="12.75">
      <c r="A300" s="213"/>
      <c r="F300" s="234"/>
      <c r="I300" s="235"/>
      <c r="L300" s="213"/>
    </row>
    <row r="301" spans="1:12" s="218" customFormat="1" ht="12.75">
      <c r="A301" s="213"/>
      <c r="F301" s="234"/>
      <c r="I301" s="235"/>
      <c r="L301" s="213"/>
    </row>
    <row r="302" spans="1:12" s="218" customFormat="1" ht="12.75">
      <c r="A302" s="213"/>
      <c r="F302" s="234"/>
      <c r="I302" s="235"/>
      <c r="L302" s="213"/>
    </row>
    <row r="303" spans="1:12" s="218" customFormat="1" ht="12.75">
      <c r="A303" s="213"/>
      <c r="F303" s="234"/>
      <c r="I303" s="235"/>
      <c r="L303" s="213"/>
    </row>
    <row r="304" spans="1:12" s="218" customFormat="1" ht="12.75">
      <c r="A304" s="213"/>
      <c r="F304" s="234"/>
      <c r="I304" s="235"/>
      <c r="L304" s="213"/>
    </row>
    <row r="305" spans="1:12" s="218" customFormat="1" ht="12.75">
      <c r="A305" s="213"/>
      <c r="F305" s="234"/>
      <c r="I305" s="235"/>
      <c r="L305" s="213"/>
    </row>
    <row r="306" spans="1:12" s="218" customFormat="1" ht="12.75">
      <c r="A306" s="213"/>
      <c r="F306" s="234"/>
      <c r="I306" s="235"/>
      <c r="L306" s="213"/>
    </row>
    <row r="307" spans="1:12" s="218" customFormat="1" ht="12.75">
      <c r="A307" s="213"/>
      <c r="F307" s="234"/>
      <c r="I307" s="235"/>
      <c r="L307" s="213"/>
    </row>
    <row r="308" spans="1:12" s="218" customFormat="1" ht="12.75">
      <c r="A308" s="213"/>
      <c r="F308" s="234"/>
      <c r="I308" s="235"/>
      <c r="L308" s="213"/>
    </row>
    <row r="309" spans="1:12" s="218" customFormat="1" ht="12.75">
      <c r="A309" s="213"/>
      <c r="F309" s="234"/>
      <c r="I309" s="235"/>
      <c r="L309" s="213"/>
    </row>
    <row r="310" spans="1:12" s="218" customFormat="1" ht="12.75">
      <c r="A310" s="213"/>
      <c r="F310" s="234"/>
      <c r="I310" s="235"/>
      <c r="L310" s="213"/>
    </row>
    <row r="311" spans="1:12" s="218" customFormat="1" ht="12.75">
      <c r="A311" s="213"/>
      <c r="F311" s="234"/>
      <c r="I311" s="235"/>
      <c r="L311" s="213"/>
    </row>
    <row r="312" spans="1:12" s="218" customFormat="1" ht="12.75">
      <c r="A312" s="213"/>
      <c r="F312" s="234"/>
      <c r="I312" s="235"/>
      <c r="L312" s="213"/>
    </row>
    <row r="313" spans="1:12" s="218" customFormat="1" ht="12.75">
      <c r="A313" s="213"/>
      <c r="F313" s="234"/>
      <c r="I313" s="235"/>
      <c r="L313" s="213"/>
    </row>
    <row r="314" spans="1:12" s="218" customFormat="1" ht="12.75">
      <c r="A314" s="213"/>
      <c r="F314" s="234"/>
      <c r="I314" s="235"/>
      <c r="L314" s="213"/>
    </row>
    <row r="315" spans="1:12" s="218" customFormat="1" ht="12.75">
      <c r="A315" s="213"/>
      <c r="F315" s="234"/>
      <c r="I315" s="235"/>
      <c r="L315" s="213"/>
    </row>
    <row r="316" spans="1:12" s="218" customFormat="1" ht="12.75">
      <c r="A316" s="213"/>
      <c r="F316" s="234"/>
      <c r="I316" s="235"/>
      <c r="L316" s="213"/>
    </row>
    <row r="317" spans="1:12" s="218" customFormat="1" ht="12.75">
      <c r="A317" s="213"/>
      <c r="F317" s="234"/>
      <c r="I317" s="235"/>
      <c r="L317" s="213"/>
    </row>
    <row r="318" spans="1:12" s="218" customFormat="1" ht="12.75">
      <c r="A318" s="213"/>
      <c r="F318" s="234"/>
      <c r="I318" s="235"/>
      <c r="L318" s="213"/>
    </row>
    <row r="319" spans="1:12" s="218" customFormat="1" ht="12.75">
      <c r="A319" s="213"/>
      <c r="F319" s="234"/>
      <c r="I319" s="235"/>
      <c r="L319" s="213"/>
    </row>
    <row r="320" spans="1:12" s="218" customFormat="1" ht="12.75">
      <c r="A320" s="213"/>
      <c r="F320" s="234"/>
      <c r="I320" s="235"/>
      <c r="L320" s="213"/>
    </row>
    <row r="321" spans="1:12" s="218" customFormat="1" ht="12.75">
      <c r="A321" s="213"/>
      <c r="F321" s="234"/>
      <c r="I321" s="235"/>
      <c r="L321" s="213"/>
    </row>
    <row r="322" spans="1:12" s="218" customFormat="1" ht="12.75">
      <c r="A322" s="213"/>
      <c r="F322" s="234"/>
      <c r="I322" s="235"/>
      <c r="L322" s="213"/>
    </row>
    <row r="323" spans="1:12" s="218" customFormat="1" ht="12.75">
      <c r="A323" s="213"/>
      <c r="F323" s="234"/>
      <c r="I323" s="235"/>
      <c r="L323" s="213"/>
    </row>
    <row r="324" spans="1:12" s="218" customFormat="1" ht="12.75">
      <c r="A324" s="213"/>
      <c r="F324" s="234"/>
      <c r="I324" s="235"/>
      <c r="L324" s="213"/>
    </row>
    <row r="325" spans="1:12" s="218" customFormat="1" ht="12.75">
      <c r="A325" s="213"/>
      <c r="F325" s="234"/>
      <c r="I325" s="235"/>
      <c r="L325" s="213"/>
    </row>
    <row r="326" spans="1:12" s="218" customFormat="1" ht="12.75">
      <c r="A326" s="213"/>
      <c r="F326" s="234"/>
      <c r="I326" s="235"/>
      <c r="L326" s="213"/>
    </row>
    <row r="327" spans="1:12" s="218" customFormat="1" ht="12.75">
      <c r="A327" s="213"/>
      <c r="F327" s="234"/>
      <c r="I327" s="235"/>
      <c r="L327" s="213"/>
    </row>
    <row r="328" spans="1:12" s="218" customFormat="1" ht="12.75">
      <c r="A328" s="213"/>
      <c r="F328" s="234"/>
      <c r="I328" s="235"/>
      <c r="L328" s="213"/>
    </row>
    <row r="329" spans="1:12" s="218" customFormat="1" ht="12.75">
      <c r="A329" s="213"/>
      <c r="F329" s="234"/>
      <c r="I329" s="235"/>
      <c r="L329" s="213"/>
    </row>
    <row r="330" spans="1:12" s="218" customFormat="1" ht="12.75">
      <c r="A330" s="213"/>
      <c r="F330" s="234"/>
      <c r="I330" s="235"/>
      <c r="L330" s="213"/>
    </row>
    <row r="331" spans="1:12" s="218" customFormat="1" ht="12.75">
      <c r="A331" s="213"/>
      <c r="F331" s="234"/>
      <c r="I331" s="235"/>
      <c r="L331" s="213"/>
    </row>
    <row r="332" spans="1:12" s="218" customFormat="1" ht="12.75">
      <c r="A332" s="213"/>
      <c r="F332" s="234"/>
      <c r="I332" s="235"/>
      <c r="L332" s="213"/>
    </row>
    <row r="333" spans="1:12" s="218" customFormat="1" ht="12.75">
      <c r="A333" s="213"/>
      <c r="F333" s="234"/>
      <c r="I333" s="235"/>
      <c r="L333" s="213"/>
    </row>
    <row r="334" spans="1:12" s="218" customFormat="1" ht="12.75">
      <c r="A334" s="213"/>
      <c r="F334" s="234"/>
      <c r="I334" s="235"/>
      <c r="L334" s="213"/>
    </row>
    <row r="335" spans="1:12" s="218" customFormat="1" ht="12.75">
      <c r="A335" s="213"/>
      <c r="F335" s="234"/>
      <c r="I335" s="235"/>
      <c r="L335" s="213"/>
    </row>
    <row r="336" spans="1:12" s="218" customFormat="1" ht="12.75">
      <c r="A336" s="213"/>
      <c r="F336" s="234"/>
      <c r="I336" s="235"/>
      <c r="L336" s="213"/>
    </row>
    <row r="337" spans="1:12" s="218" customFormat="1" ht="12.75">
      <c r="A337" s="213"/>
      <c r="F337" s="234"/>
      <c r="I337" s="235"/>
      <c r="L337" s="213"/>
    </row>
    <row r="338" spans="1:12" s="218" customFormat="1" ht="12.75">
      <c r="A338" s="213"/>
      <c r="F338" s="234"/>
      <c r="I338" s="235"/>
      <c r="L338" s="213"/>
    </row>
    <row r="339" spans="1:12" s="218" customFormat="1" ht="12.75">
      <c r="A339" s="213"/>
      <c r="F339" s="234"/>
      <c r="I339" s="235"/>
      <c r="L339" s="213"/>
    </row>
    <row r="340" spans="1:12" s="218" customFormat="1" ht="12.75">
      <c r="A340" s="213"/>
      <c r="F340" s="234"/>
      <c r="I340" s="235"/>
      <c r="L340" s="213"/>
    </row>
    <row r="341" spans="1:12" s="218" customFormat="1" ht="12.75">
      <c r="A341" s="213"/>
      <c r="F341" s="234"/>
      <c r="I341" s="235"/>
      <c r="L341" s="213"/>
    </row>
    <row r="342" spans="1:12" s="218" customFormat="1" ht="12.75">
      <c r="A342" s="213"/>
      <c r="F342" s="234"/>
      <c r="I342" s="235"/>
      <c r="L342" s="213"/>
    </row>
    <row r="343" spans="1:12" s="218" customFormat="1" ht="12.75">
      <c r="A343" s="213"/>
      <c r="F343" s="234"/>
      <c r="I343" s="235"/>
      <c r="L343" s="213"/>
    </row>
    <row r="344" spans="1:12" s="218" customFormat="1" ht="12.75">
      <c r="A344" s="213"/>
      <c r="F344" s="234"/>
      <c r="I344" s="235"/>
      <c r="L344" s="213"/>
    </row>
    <row r="345" spans="1:12" s="218" customFormat="1" ht="12.75">
      <c r="A345" s="213"/>
      <c r="F345" s="234"/>
      <c r="I345" s="235"/>
      <c r="L345" s="213"/>
    </row>
    <row r="346" spans="1:12" s="218" customFormat="1" ht="12.75">
      <c r="A346" s="213"/>
      <c r="F346" s="234"/>
      <c r="I346" s="235"/>
      <c r="L346" s="213"/>
    </row>
    <row r="347" spans="1:12" s="218" customFormat="1" ht="12.75">
      <c r="A347" s="213"/>
      <c r="F347" s="234"/>
      <c r="I347" s="235"/>
      <c r="L347" s="213"/>
    </row>
    <row r="348" spans="1:12" s="218" customFormat="1" ht="12.75">
      <c r="A348" s="213"/>
      <c r="F348" s="234"/>
      <c r="I348" s="235"/>
      <c r="L348" s="213"/>
    </row>
    <row r="349" spans="1:12" s="218" customFormat="1" ht="12.75">
      <c r="A349" s="213"/>
      <c r="F349" s="234"/>
      <c r="I349" s="235"/>
      <c r="L349" s="213"/>
    </row>
    <row r="350" spans="1:12" s="218" customFormat="1" ht="12.75">
      <c r="A350" s="213"/>
      <c r="F350" s="234"/>
      <c r="I350" s="235"/>
      <c r="L350" s="213"/>
    </row>
    <row r="351" spans="1:12" s="218" customFormat="1" ht="12.75">
      <c r="A351" s="213"/>
      <c r="F351" s="234"/>
      <c r="I351" s="235"/>
      <c r="L351" s="213"/>
    </row>
    <row r="352" spans="1:12" s="218" customFormat="1" ht="12.75">
      <c r="A352" s="213"/>
      <c r="F352" s="234"/>
      <c r="I352" s="235"/>
      <c r="L352" s="213"/>
    </row>
    <row r="353" spans="1:12" s="218" customFormat="1" ht="12.75">
      <c r="A353" s="213"/>
      <c r="F353" s="234"/>
      <c r="I353" s="235"/>
      <c r="L353" s="213"/>
    </row>
    <row r="354" spans="1:12" s="218" customFormat="1" ht="12.75">
      <c r="A354" s="213"/>
      <c r="F354" s="234"/>
      <c r="I354" s="235"/>
      <c r="L354" s="213"/>
    </row>
    <row r="355" spans="1:12" s="218" customFormat="1" ht="12.75">
      <c r="A355" s="213"/>
      <c r="F355" s="234"/>
      <c r="I355" s="235"/>
      <c r="L355" s="213"/>
    </row>
    <row r="356" spans="1:12" s="218" customFormat="1" ht="12.75">
      <c r="A356" s="213"/>
      <c r="F356" s="234"/>
      <c r="I356" s="235"/>
      <c r="L356" s="213"/>
    </row>
    <row r="357" spans="1:12" s="218" customFormat="1" ht="12.75">
      <c r="A357" s="213"/>
      <c r="F357" s="234"/>
      <c r="I357" s="235"/>
      <c r="L357" s="213"/>
    </row>
    <row r="358" spans="1:12" s="218" customFormat="1" ht="12.75">
      <c r="A358" s="213"/>
      <c r="F358" s="234"/>
      <c r="I358" s="235"/>
      <c r="L358" s="213"/>
    </row>
    <row r="359" spans="1:12" s="218" customFormat="1" ht="12.75">
      <c r="A359" s="213"/>
      <c r="F359" s="234"/>
      <c r="I359" s="235"/>
      <c r="L359" s="213"/>
    </row>
    <row r="360" spans="1:12" s="218" customFormat="1" ht="12.75">
      <c r="A360" s="213"/>
      <c r="F360" s="234"/>
      <c r="I360" s="235"/>
      <c r="L360" s="213"/>
    </row>
    <row r="361" spans="1:12" s="218" customFormat="1" ht="12.75">
      <c r="A361" s="213"/>
      <c r="F361" s="234"/>
      <c r="I361" s="235"/>
      <c r="L361" s="213"/>
    </row>
    <row r="362" spans="1:12" s="218" customFormat="1" ht="12.75">
      <c r="A362" s="213"/>
      <c r="F362" s="234"/>
      <c r="I362" s="235"/>
      <c r="L362" s="213"/>
    </row>
    <row r="363" spans="1:12" s="218" customFormat="1" ht="12.75">
      <c r="A363" s="213"/>
      <c r="F363" s="234"/>
      <c r="I363" s="235"/>
      <c r="L363" s="213"/>
    </row>
    <row r="364" spans="1:12" s="218" customFormat="1" ht="12.75">
      <c r="A364" s="213"/>
      <c r="F364" s="234"/>
      <c r="I364" s="235"/>
      <c r="L364" s="213"/>
    </row>
    <row r="365" spans="1:12" s="218" customFormat="1" ht="12.75">
      <c r="A365" s="213"/>
      <c r="F365" s="234"/>
      <c r="I365" s="235"/>
      <c r="L365" s="213"/>
    </row>
    <row r="366" spans="1:12" s="218" customFormat="1" ht="12.75">
      <c r="A366" s="213"/>
      <c r="F366" s="234"/>
      <c r="I366" s="235"/>
      <c r="L366" s="213"/>
    </row>
    <row r="367" spans="1:12" s="218" customFormat="1" ht="12.75">
      <c r="A367" s="213"/>
      <c r="F367" s="234"/>
      <c r="I367" s="235"/>
      <c r="L367" s="213"/>
    </row>
    <row r="368" spans="1:12" s="218" customFormat="1" ht="12.75">
      <c r="A368" s="213"/>
      <c r="F368" s="234"/>
      <c r="I368" s="235"/>
      <c r="L368" s="213"/>
    </row>
    <row r="369" spans="1:12" s="218" customFormat="1" ht="12.75">
      <c r="A369" s="213"/>
      <c r="F369" s="234"/>
      <c r="I369" s="235"/>
      <c r="L369" s="213"/>
    </row>
    <row r="370" spans="1:12" s="218" customFormat="1" ht="12.75">
      <c r="A370" s="213"/>
      <c r="F370" s="234"/>
      <c r="I370" s="235"/>
      <c r="L370" s="213"/>
    </row>
    <row r="371" spans="1:12" s="218" customFormat="1" ht="12.75">
      <c r="A371" s="213"/>
      <c r="F371" s="234"/>
      <c r="I371" s="235"/>
      <c r="L371" s="213"/>
    </row>
    <row r="372" spans="1:12" s="218" customFormat="1" ht="12.75">
      <c r="A372" s="213"/>
      <c r="F372" s="234"/>
      <c r="I372" s="235"/>
      <c r="L372" s="213"/>
    </row>
    <row r="373" spans="1:12" s="218" customFormat="1" ht="12.75">
      <c r="A373" s="213"/>
      <c r="F373" s="234"/>
      <c r="I373" s="235"/>
      <c r="L373" s="213"/>
    </row>
    <row r="374" spans="1:12" s="218" customFormat="1" ht="12.75">
      <c r="A374" s="213"/>
      <c r="F374" s="234"/>
      <c r="I374" s="235"/>
      <c r="L374" s="213"/>
    </row>
    <row r="375" spans="1:12" s="218" customFormat="1" ht="12.75">
      <c r="A375" s="213"/>
      <c r="F375" s="234"/>
      <c r="I375" s="235"/>
      <c r="L375" s="213"/>
    </row>
    <row r="376" spans="1:12" s="218" customFormat="1" ht="12.75">
      <c r="A376" s="213"/>
      <c r="F376" s="234"/>
      <c r="I376" s="235"/>
      <c r="L376" s="213"/>
    </row>
    <row r="377" spans="1:12" s="218" customFormat="1" ht="12.75">
      <c r="A377" s="213"/>
      <c r="F377" s="234"/>
      <c r="I377" s="235"/>
      <c r="L377" s="213"/>
    </row>
    <row r="378" spans="1:12" s="218" customFormat="1" ht="12.75">
      <c r="A378" s="213"/>
      <c r="F378" s="234"/>
      <c r="I378" s="235"/>
      <c r="L378" s="213"/>
    </row>
    <row r="379" spans="1:12" s="218" customFormat="1" ht="12.75">
      <c r="A379" s="213"/>
      <c r="F379" s="234"/>
      <c r="I379" s="235"/>
      <c r="L379" s="213"/>
    </row>
    <row r="380" spans="1:12" s="218" customFormat="1" ht="12.75">
      <c r="A380" s="213"/>
      <c r="F380" s="234"/>
      <c r="I380" s="235"/>
      <c r="L380" s="213"/>
    </row>
    <row r="381" spans="1:12" s="218" customFormat="1" ht="12.75">
      <c r="A381" s="213"/>
      <c r="F381" s="234"/>
      <c r="I381" s="235"/>
      <c r="L381" s="213"/>
    </row>
    <row r="382" spans="1:12" s="218" customFormat="1" ht="12.75">
      <c r="A382" s="213"/>
      <c r="F382" s="234"/>
      <c r="I382" s="235"/>
      <c r="L382" s="213"/>
    </row>
    <row r="383" spans="1:12" s="218" customFormat="1" ht="12.75">
      <c r="A383" s="213"/>
      <c r="F383" s="234"/>
      <c r="I383" s="235"/>
      <c r="L383" s="213"/>
    </row>
    <row r="384" spans="1:12" s="218" customFormat="1" ht="12.75">
      <c r="A384" s="213"/>
      <c r="F384" s="234"/>
      <c r="I384" s="235"/>
      <c r="L384" s="213"/>
    </row>
    <row r="385" spans="1:12" s="218" customFormat="1" ht="12.75">
      <c r="A385" s="213"/>
      <c r="F385" s="234"/>
      <c r="I385" s="235"/>
      <c r="L385" s="213"/>
    </row>
    <row r="386" spans="1:12" s="218" customFormat="1" ht="12.75">
      <c r="A386" s="213"/>
      <c r="F386" s="234"/>
      <c r="I386" s="235"/>
      <c r="L386" s="213"/>
    </row>
    <row r="387" spans="1:12" s="218" customFormat="1" ht="12.75">
      <c r="A387" s="213"/>
      <c r="F387" s="234"/>
      <c r="I387" s="235"/>
      <c r="L387" s="213"/>
    </row>
    <row r="388" spans="1:12" s="218" customFormat="1" ht="12.75">
      <c r="A388" s="213"/>
      <c r="F388" s="234"/>
      <c r="I388" s="235"/>
      <c r="L388" s="213"/>
    </row>
    <row r="389" spans="1:12" s="218" customFormat="1" ht="12.75">
      <c r="A389" s="213"/>
      <c r="F389" s="234"/>
      <c r="I389" s="235"/>
      <c r="L389" s="213"/>
    </row>
    <row r="390" spans="1:12" s="218" customFormat="1" ht="12.75">
      <c r="A390" s="213"/>
      <c r="F390" s="234"/>
      <c r="I390" s="235"/>
      <c r="L390" s="213"/>
    </row>
    <row r="391" spans="1:12" s="218" customFormat="1" ht="12.75">
      <c r="A391" s="213"/>
      <c r="F391" s="234"/>
      <c r="I391" s="235"/>
      <c r="L391" s="213"/>
    </row>
    <row r="392" spans="1:12" s="218" customFormat="1" ht="12.75">
      <c r="A392" s="213"/>
      <c r="F392" s="234"/>
      <c r="I392" s="235"/>
      <c r="L392" s="213"/>
    </row>
    <row r="393" spans="1:12" s="218" customFormat="1" ht="12.75">
      <c r="A393" s="213"/>
      <c r="F393" s="234"/>
      <c r="I393" s="235"/>
      <c r="L393" s="213"/>
    </row>
    <row r="394" spans="1:12" s="218" customFormat="1" ht="12.75">
      <c r="A394" s="213"/>
      <c r="F394" s="234"/>
      <c r="I394" s="235"/>
      <c r="L394" s="213"/>
    </row>
    <row r="395" spans="1:12" s="218" customFormat="1" ht="12.75">
      <c r="A395" s="213"/>
      <c r="F395" s="234"/>
      <c r="I395" s="235"/>
      <c r="L395" s="213"/>
    </row>
    <row r="396" spans="1:12" s="218" customFormat="1" ht="12.75">
      <c r="A396" s="213"/>
      <c r="F396" s="234"/>
      <c r="I396" s="235"/>
      <c r="L396" s="213"/>
    </row>
    <row r="397" spans="1:12" s="218" customFormat="1" ht="12.75">
      <c r="A397" s="213"/>
      <c r="F397" s="234"/>
      <c r="I397" s="235"/>
      <c r="L397" s="213"/>
    </row>
    <row r="398" spans="1:12" s="218" customFormat="1" ht="12.75">
      <c r="A398" s="213"/>
      <c r="F398" s="234"/>
      <c r="I398" s="235"/>
      <c r="L398" s="213"/>
    </row>
    <row r="399" spans="1:12" s="218" customFormat="1" ht="12.75">
      <c r="A399" s="213"/>
      <c r="F399" s="234"/>
      <c r="I399" s="235"/>
      <c r="L399" s="213"/>
    </row>
    <row r="400" spans="1:12" s="218" customFormat="1" ht="12.75">
      <c r="A400" s="213"/>
      <c r="F400" s="234"/>
      <c r="I400" s="235"/>
      <c r="L400" s="213"/>
    </row>
    <row r="401" spans="1:12" s="218" customFormat="1" ht="12.75">
      <c r="A401" s="213"/>
      <c r="F401" s="234"/>
      <c r="I401" s="235"/>
      <c r="L401" s="213"/>
    </row>
    <row r="402" spans="1:12" s="218" customFormat="1" ht="12.75">
      <c r="A402" s="213"/>
      <c r="F402" s="234"/>
      <c r="I402" s="235"/>
      <c r="L402" s="213"/>
    </row>
    <row r="403" spans="1:12" s="218" customFormat="1" ht="12.75">
      <c r="A403" s="213"/>
      <c r="F403" s="234"/>
      <c r="I403" s="235"/>
      <c r="L403" s="213"/>
    </row>
    <row r="404" spans="1:12" s="218" customFormat="1" ht="12.75">
      <c r="A404" s="213"/>
      <c r="F404" s="234"/>
      <c r="I404" s="235"/>
      <c r="L404" s="213"/>
    </row>
    <row r="405" spans="1:12" s="218" customFormat="1" ht="12.75">
      <c r="A405" s="213"/>
      <c r="F405" s="234"/>
      <c r="I405" s="235"/>
      <c r="L405" s="213"/>
    </row>
    <row r="406" spans="1:12" s="218" customFormat="1" ht="12.75">
      <c r="A406" s="213"/>
      <c r="F406" s="234"/>
      <c r="I406" s="235"/>
      <c r="L406" s="213"/>
    </row>
    <row r="407" spans="1:12" s="218" customFormat="1" ht="12.75">
      <c r="A407" s="213"/>
      <c r="F407" s="234"/>
      <c r="I407" s="235"/>
      <c r="L407" s="213"/>
    </row>
    <row r="408" spans="1:12" s="218" customFormat="1" ht="12.75">
      <c r="A408" s="213"/>
      <c r="F408" s="234"/>
      <c r="I408" s="235"/>
      <c r="L408" s="213"/>
    </row>
    <row r="409" spans="1:12" s="218" customFormat="1" ht="12.75">
      <c r="A409" s="213"/>
      <c r="F409" s="234"/>
      <c r="I409" s="235"/>
      <c r="L409" s="213"/>
    </row>
    <row r="410" spans="1:12" s="218" customFormat="1" ht="12.75">
      <c r="A410" s="213"/>
      <c r="F410" s="234"/>
      <c r="I410" s="235"/>
      <c r="L410" s="213"/>
    </row>
    <row r="411" spans="1:12" s="218" customFormat="1" ht="12.75">
      <c r="A411" s="213"/>
      <c r="F411" s="234"/>
      <c r="I411" s="235"/>
      <c r="L411" s="213"/>
    </row>
    <row r="412" spans="1:12" s="218" customFormat="1" ht="12.75">
      <c r="A412" s="213"/>
      <c r="F412" s="234"/>
      <c r="I412" s="235"/>
      <c r="L412" s="213"/>
    </row>
    <row r="413" spans="1:12" s="218" customFormat="1" ht="12.75">
      <c r="A413" s="213"/>
      <c r="F413" s="234"/>
      <c r="I413" s="235"/>
      <c r="L413" s="213"/>
    </row>
    <row r="414" spans="1:12" s="218" customFormat="1" ht="12.75">
      <c r="A414" s="213"/>
      <c r="F414" s="234"/>
      <c r="I414" s="235"/>
      <c r="L414" s="213"/>
    </row>
    <row r="415" spans="1:12" s="218" customFormat="1" ht="12.75">
      <c r="A415" s="213"/>
      <c r="F415" s="234"/>
      <c r="I415" s="235"/>
      <c r="L415" s="213"/>
    </row>
    <row r="416" spans="1:12" s="218" customFormat="1" ht="12.75">
      <c r="A416" s="213"/>
      <c r="F416" s="234"/>
      <c r="I416" s="235"/>
      <c r="L416" s="213"/>
    </row>
    <row r="417" spans="1:12" s="218" customFormat="1" ht="12.75">
      <c r="A417" s="213"/>
      <c r="F417" s="234"/>
      <c r="I417" s="235"/>
      <c r="L417" s="213"/>
    </row>
    <row r="418" spans="1:12" s="218" customFormat="1" ht="12.75">
      <c r="A418" s="213"/>
      <c r="F418" s="234"/>
      <c r="I418" s="235"/>
      <c r="L418" s="213"/>
    </row>
    <row r="419" spans="1:12" s="218" customFormat="1" ht="12.75">
      <c r="A419" s="213"/>
      <c r="F419" s="234"/>
      <c r="I419" s="235"/>
      <c r="L419" s="213"/>
    </row>
    <row r="420" spans="1:12" s="218" customFormat="1" ht="12.75">
      <c r="A420" s="213"/>
      <c r="F420" s="234"/>
      <c r="I420" s="235"/>
      <c r="L420" s="213"/>
    </row>
    <row r="421" spans="1:12" s="218" customFormat="1" ht="12.75">
      <c r="A421" s="213"/>
      <c r="F421" s="234"/>
      <c r="I421" s="235"/>
      <c r="L421" s="213"/>
    </row>
    <row r="422" spans="1:12" s="218" customFormat="1" ht="12.75">
      <c r="A422" s="213"/>
      <c r="F422" s="234"/>
      <c r="I422" s="235"/>
      <c r="L422" s="213"/>
    </row>
    <row r="423" spans="1:12" s="218" customFormat="1" ht="12.75">
      <c r="A423" s="213"/>
      <c r="F423" s="234"/>
      <c r="I423" s="235"/>
      <c r="L423" s="213"/>
    </row>
    <row r="424" spans="1:12" s="218" customFormat="1" ht="12.75">
      <c r="A424" s="213"/>
      <c r="F424" s="234"/>
      <c r="I424" s="235"/>
      <c r="L424" s="213"/>
    </row>
    <row r="425" spans="1:12" s="218" customFormat="1" ht="12.75">
      <c r="A425" s="213"/>
      <c r="F425" s="234"/>
      <c r="I425" s="235"/>
      <c r="L425" s="213"/>
    </row>
    <row r="426" spans="1:12" s="218" customFormat="1" ht="12.75">
      <c r="A426" s="213"/>
      <c r="F426" s="234"/>
      <c r="I426" s="235"/>
      <c r="L426" s="213"/>
    </row>
    <row r="427" spans="1:12" s="218" customFormat="1" ht="12.75">
      <c r="A427" s="213"/>
      <c r="F427" s="234"/>
      <c r="I427" s="235"/>
      <c r="L427" s="213"/>
    </row>
    <row r="428" spans="1:12" s="218" customFormat="1" ht="12.75">
      <c r="A428" s="213"/>
      <c r="F428" s="234"/>
      <c r="I428" s="235"/>
      <c r="L428" s="213"/>
    </row>
    <row r="429" spans="1:12" s="218" customFormat="1" ht="12.75">
      <c r="A429" s="213"/>
      <c r="F429" s="234"/>
      <c r="I429" s="235"/>
      <c r="L429" s="213"/>
    </row>
    <row r="430" spans="1:12" s="218" customFormat="1" ht="12.75">
      <c r="A430" s="213"/>
      <c r="F430" s="234"/>
      <c r="I430" s="235"/>
      <c r="L430" s="213"/>
    </row>
    <row r="431" spans="1:12" s="218" customFormat="1" ht="12.75">
      <c r="A431" s="213"/>
      <c r="F431" s="234"/>
      <c r="I431" s="235"/>
      <c r="L431" s="213"/>
    </row>
    <row r="432" spans="1:12" s="218" customFormat="1" ht="12.75">
      <c r="A432" s="213"/>
      <c r="F432" s="234"/>
      <c r="I432" s="235"/>
      <c r="L432" s="213"/>
    </row>
    <row r="433" spans="1:12" s="218" customFormat="1" ht="12.75">
      <c r="A433" s="213"/>
      <c r="F433" s="234"/>
      <c r="I433" s="235"/>
      <c r="L433" s="213"/>
    </row>
    <row r="434" spans="1:12" s="218" customFormat="1" ht="12.75">
      <c r="A434" s="213"/>
      <c r="F434" s="234"/>
      <c r="I434" s="235"/>
      <c r="L434" s="213"/>
    </row>
    <row r="435" spans="1:12" s="218" customFormat="1" ht="12.75">
      <c r="A435" s="213"/>
      <c r="F435" s="234"/>
      <c r="I435" s="235"/>
      <c r="L435" s="213"/>
    </row>
    <row r="436" spans="1:12" s="218" customFormat="1" ht="12.75">
      <c r="A436" s="213"/>
      <c r="F436" s="234"/>
      <c r="I436" s="235"/>
      <c r="L436" s="213"/>
    </row>
    <row r="437" spans="1:12" s="218" customFormat="1" ht="12.75">
      <c r="A437" s="213"/>
      <c r="F437" s="234"/>
      <c r="I437" s="235"/>
      <c r="L437" s="213"/>
    </row>
    <row r="438" spans="1:12" s="218" customFormat="1" ht="12.75">
      <c r="A438" s="213"/>
      <c r="F438" s="234"/>
      <c r="I438" s="235"/>
      <c r="L438" s="213"/>
    </row>
    <row r="439" spans="1:12" s="218" customFormat="1" ht="12.75">
      <c r="A439" s="213"/>
      <c r="F439" s="234"/>
      <c r="I439" s="235"/>
      <c r="L439" s="213"/>
    </row>
    <row r="440" spans="1:12" s="218" customFormat="1" ht="12.75">
      <c r="A440" s="213"/>
      <c r="F440" s="234"/>
      <c r="I440" s="235"/>
      <c r="L440" s="213"/>
    </row>
    <row r="441" spans="1:12" s="218" customFormat="1" ht="12.75">
      <c r="A441" s="213"/>
      <c r="F441" s="234"/>
      <c r="I441" s="235"/>
      <c r="L441" s="213"/>
    </row>
    <row r="442" spans="1:12" s="218" customFormat="1" ht="12.75">
      <c r="A442" s="213"/>
      <c r="F442" s="234"/>
      <c r="I442" s="235"/>
      <c r="L442" s="213"/>
    </row>
    <row r="443" spans="1:12" s="218" customFormat="1" ht="12.75">
      <c r="A443" s="213"/>
      <c r="F443" s="234"/>
      <c r="I443" s="235"/>
      <c r="L443" s="213"/>
    </row>
    <row r="444" spans="1:12" s="218" customFormat="1" ht="12.75">
      <c r="A444" s="213"/>
      <c r="F444" s="234"/>
      <c r="I444" s="235"/>
      <c r="L444" s="213"/>
    </row>
    <row r="445" spans="1:12" s="218" customFormat="1" ht="12.75">
      <c r="A445" s="213"/>
      <c r="F445" s="234"/>
      <c r="I445" s="235"/>
      <c r="L445" s="213"/>
    </row>
    <row r="446" spans="1:12" s="218" customFormat="1" ht="12.75">
      <c r="A446" s="213"/>
      <c r="F446" s="234"/>
      <c r="I446" s="235"/>
      <c r="L446" s="213"/>
    </row>
    <row r="447" spans="1:12" s="218" customFormat="1" ht="12.75">
      <c r="A447" s="213"/>
      <c r="F447" s="234"/>
      <c r="I447" s="235"/>
      <c r="L447" s="213"/>
    </row>
    <row r="448" spans="1:12" s="218" customFormat="1" ht="12.75">
      <c r="A448" s="213"/>
      <c r="F448" s="234"/>
      <c r="I448" s="235"/>
      <c r="L448" s="213"/>
    </row>
    <row r="449" spans="1:12" s="218" customFormat="1" ht="12.75">
      <c r="A449" s="213"/>
      <c r="F449" s="234"/>
      <c r="I449" s="235"/>
      <c r="L449" s="213"/>
    </row>
    <row r="450" spans="1:12" s="218" customFormat="1" ht="12.75">
      <c r="A450" s="213"/>
      <c r="F450" s="234"/>
      <c r="I450" s="235"/>
      <c r="L450" s="213"/>
    </row>
    <row r="451" spans="1:12" s="218" customFormat="1" ht="12.75">
      <c r="A451" s="213"/>
      <c r="F451" s="234"/>
      <c r="I451" s="235"/>
      <c r="L451" s="213"/>
    </row>
    <row r="452" spans="1:12" s="218" customFormat="1" ht="12.75">
      <c r="A452" s="213"/>
      <c r="F452" s="234"/>
      <c r="I452" s="235"/>
      <c r="L452" s="213"/>
    </row>
    <row r="453" spans="1:12" s="218" customFormat="1" ht="12.75">
      <c r="A453" s="213"/>
      <c r="F453" s="234"/>
      <c r="I453" s="235"/>
      <c r="L453" s="213"/>
    </row>
    <row r="454" spans="1:12" s="218" customFormat="1" ht="12.75">
      <c r="A454" s="213"/>
      <c r="F454" s="234"/>
      <c r="I454" s="235"/>
      <c r="L454" s="213"/>
    </row>
    <row r="455" spans="1:12" s="218" customFormat="1" ht="12.75">
      <c r="A455" s="213"/>
      <c r="F455" s="234"/>
      <c r="I455" s="235"/>
      <c r="L455" s="213"/>
    </row>
    <row r="456" spans="1:12" s="218" customFormat="1" ht="12.75">
      <c r="A456" s="213"/>
      <c r="F456" s="234"/>
      <c r="I456" s="235"/>
      <c r="L456" s="213"/>
    </row>
    <row r="457" spans="1:12" s="218" customFormat="1" ht="12.75">
      <c r="A457" s="213"/>
      <c r="F457" s="234"/>
      <c r="I457" s="235"/>
      <c r="L457" s="213"/>
    </row>
    <row r="458" spans="1:12" s="218" customFormat="1" ht="12.75">
      <c r="A458" s="213"/>
      <c r="F458" s="234"/>
      <c r="I458" s="235"/>
      <c r="L458" s="213"/>
    </row>
    <row r="459" spans="1:12" s="218" customFormat="1" ht="12.75">
      <c r="A459" s="213"/>
      <c r="F459" s="234"/>
      <c r="I459" s="235"/>
      <c r="L459" s="213"/>
    </row>
    <row r="460" spans="1:12" s="218" customFormat="1" ht="12.75">
      <c r="A460" s="213"/>
      <c r="F460" s="234"/>
      <c r="I460" s="235"/>
      <c r="L460" s="213"/>
    </row>
    <row r="461" spans="1:12" s="218" customFormat="1" ht="12.75">
      <c r="A461" s="213"/>
      <c r="F461" s="234"/>
      <c r="I461" s="235"/>
      <c r="L461" s="213"/>
    </row>
    <row r="462" spans="1:12" s="218" customFormat="1" ht="12.75">
      <c r="A462" s="213"/>
      <c r="F462" s="234"/>
      <c r="I462" s="235"/>
      <c r="L462" s="213"/>
    </row>
    <row r="463" spans="1:12" s="218" customFormat="1" ht="12.75">
      <c r="A463" s="213"/>
      <c r="F463" s="234"/>
      <c r="I463" s="235"/>
      <c r="L463" s="213"/>
    </row>
    <row r="464" spans="1:12" s="218" customFormat="1" ht="12.75">
      <c r="A464" s="213"/>
      <c r="F464" s="234"/>
      <c r="I464" s="235"/>
      <c r="L464" s="213"/>
    </row>
    <row r="465" spans="1:12" s="218" customFormat="1" ht="12.75">
      <c r="A465" s="213"/>
      <c r="F465" s="234"/>
      <c r="I465" s="235"/>
      <c r="L465" s="213"/>
    </row>
    <row r="466" spans="1:12" s="218" customFormat="1" ht="12.75">
      <c r="A466" s="213"/>
      <c r="F466" s="234"/>
      <c r="I466" s="235"/>
      <c r="L466" s="213"/>
    </row>
    <row r="467" spans="1:12" s="218" customFormat="1" ht="12.75">
      <c r="A467" s="213"/>
      <c r="F467" s="234"/>
      <c r="I467" s="235"/>
      <c r="L467" s="213"/>
    </row>
    <row r="468" spans="1:12" s="218" customFormat="1" ht="12.75">
      <c r="A468" s="213"/>
      <c r="F468" s="234"/>
      <c r="I468" s="235"/>
      <c r="L468" s="213"/>
    </row>
    <row r="469" spans="1:12" s="218" customFormat="1" ht="12.75">
      <c r="A469" s="213"/>
      <c r="F469" s="234"/>
      <c r="I469" s="235"/>
      <c r="L469" s="213"/>
    </row>
    <row r="470" spans="1:12" s="218" customFormat="1" ht="12.75">
      <c r="A470" s="213"/>
      <c r="F470" s="234"/>
      <c r="I470" s="235"/>
      <c r="L470" s="213"/>
    </row>
    <row r="471" spans="1:12" s="218" customFormat="1" ht="12.75">
      <c r="A471" s="213"/>
      <c r="F471" s="234"/>
      <c r="I471" s="235"/>
      <c r="L471" s="213"/>
    </row>
    <row r="472" spans="1:12" s="218" customFormat="1" ht="12.75">
      <c r="A472" s="213"/>
      <c r="F472" s="234"/>
      <c r="I472" s="235"/>
      <c r="L472" s="213"/>
    </row>
    <row r="473" spans="1:12" s="218" customFormat="1" ht="12.75">
      <c r="A473" s="213"/>
      <c r="F473" s="234"/>
      <c r="I473" s="235"/>
      <c r="L473" s="213"/>
    </row>
    <row r="474" spans="1:12" s="218" customFormat="1" ht="12.75">
      <c r="A474" s="213"/>
      <c r="F474" s="234"/>
      <c r="I474" s="235"/>
      <c r="L474" s="213"/>
    </row>
    <row r="475" spans="1:12" s="218" customFormat="1" ht="12.75">
      <c r="A475" s="213"/>
      <c r="F475" s="234"/>
      <c r="I475" s="235"/>
      <c r="L475" s="213"/>
    </row>
    <row r="476" spans="1:12" s="218" customFormat="1" ht="12.75">
      <c r="A476" s="213"/>
      <c r="F476" s="234"/>
      <c r="I476" s="235"/>
      <c r="L476" s="213"/>
    </row>
    <row r="477" spans="1:12" s="218" customFormat="1" ht="12.75">
      <c r="A477" s="213"/>
      <c r="F477" s="234"/>
      <c r="I477" s="235"/>
      <c r="L477" s="213"/>
    </row>
    <row r="478" spans="1:12" s="218" customFormat="1" ht="12.75">
      <c r="A478" s="213"/>
      <c r="F478" s="234"/>
      <c r="I478" s="235"/>
      <c r="L478" s="213"/>
    </row>
    <row r="479" spans="1:12" s="218" customFormat="1" ht="12.75">
      <c r="A479" s="213"/>
      <c r="F479" s="234"/>
      <c r="I479" s="235"/>
      <c r="L479" s="213"/>
    </row>
    <row r="480" spans="1:12" s="218" customFormat="1" ht="12.75">
      <c r="A480" s="213"/>
      <c r="F480" s="234"/>
      <c r="I480" s="235"/>
      <c r="L480" s="213"/>
    </row>
    <row r="481" spans="1:12" s="218" customFormat="1" ht="12.75">
      <c r="A481" s="213"/>
      <c r="F481" s="234"/>
      <c r="I481" s="235"/>
      <c r="L481" s="213"/>
    </row>
    <row r="482" spans="1:12" s="218" customFormat="1" ht="12.75">
      <c r="A482" s="213"/>
      <c r="F482" s="234"/>
      <c r="I482" s="235"/>
      <c r="L482" s="213"/>
    </row>
    <row r="483" spans="1:12" s="218" customFormat="1" ht="12.75">
      <c r="A483" s="213"/>
      <c r="F483" s="234"/>
      <c r="I483" s="235"/>
      <c r="L483" s="213"/>
    </row>
    <row r="484" spans="1:12" s="218" customFormat="1" ht="12.75">
      <c r="A484" s="213"/>
      <c r="F484" s="234"/>
      <c r="I484" s="235"/>
      <c r="L484" s="213"/>
    </row>
    <row r="485" spans="1:12" s="218" customFormat="1" ht="12.75">
      <c r="A485" s="213"/>
      <c r="F485" s="234"/>
      <c r="I485" s="235"/>
      <c r="L485" s="213"/>
    </row>
    <row r="486" spans="1:12" s="218" customFormat="1" ht="12.75">
      <c r="A486" s="213"/>
      <c r="F486" s="234"/>
      <c r="I486" s="235"/>
      <c r="L486" s="213"/>
    </row>
    <row r="487" spans="1:12" s="218" customFormat="1" ht="12.75">
      <c r="A487" s="213"/>
      <c r="F487" s="234"/>
      <c r="I487" s="235"/>
      <c r="L487" s="213"/>
    </row>
    <row r="488" spans="1:12" s="218" customFormat="1" ht="12.75">
      <c r="A488" s="213"/>
      <c r="F488" s="234"/>
      <c r="I488" s="235"/>
      <c r="L488" s="213"/>
    </row>
    <row r="489" spans="1:12" s="218" customFormat="1" ht="12.75">
      <c r="A489" s="213"/>
      <c r="F489" s="234"/>
      <c r="I489" s="235"/>
      <c r="L489" s="213"/>
    </row>
    <row r="490" spans="1:12" s="218" customFormat="1" ht="12.75">
      <c r="A490" s="213"/>
      <c r="F490" s="234"/>
      <c r="I490" s="235"/>
      <c r="L490" s="213"/>
    </row>
    <row r="491" spans="1:12" s="218" customFormat="1" ht="12.75">
      <c r="A491" s="213"/>
      <c r="F491" s="234"/>
      <c r="I491" s="235"/>
      <c r="L491" s="213"/>
    </row>
    <row r="492" spans="1:12" s="218" customFormat="1" ht="12.75">
      <c r="A492" s="213"/>
      <c r="F492" s="234"/>
      <c r="I492" s="235"/>
      <c r="L492" s="213"/>
    </row>
    <row r="493" spans="1:12" s="218" customFormat="1" ht="12.75">
      <c r="A493" s="213"/>
      <c r="F493" s="234"/>
      <c r="I493" s="235"/>
      <c r="L493" s="213"/>
    </row>
    <row r="494" spans="1:12" s="218" customFormat="1" ht="12.75">
      <c r="A494" s="213"/>
      <c r="F494" s="234"/>
      <c r="I494" s="235"/>
      <c r="L494" s="213"/>
    </row>
    <row r="495" spans="1:12" s="218" customFormat="1" ht="12.75">
      <c r="A495" s="213"/>
      <c r="F495" s="234"/>
      <c r="I495" s="235"/>
      <c r="L495" s="213"/>
    </row>
    <row r="496" spans="1:12" s="218" customFormat="1" ht="12.75">
      <c r="A496" s="213"/>
      <c r="F496" s="234"/>
      <c r="I496" s="235"/>
      <c r="L496" s="213"/>
    </row>
    <row r="497" spans="1:12" s="218" customFormat="1" ht="12.75">
      <c r="A497" s="213"/>
      <c r="F497" s="234"/>
      <c r="I497" s="235"/>
      <c r="L497" s="213"/>
    </row>
    <row r="498" spans="1:12" s="218" customFormat="1" ht="12.75">
      <c r="A498" s="213"/>
      <c r="F498" s="234"/>
      <c r="I498" s="235"/>
      <c r="L498" s="213"/>
    </row>
    <row r="499" spans="1:12" s="218" customFormat="1" ht="12.75">
      <c r="A499" s="213"/>
      <c r="F499" s="234"/>
      <c r="I499" s="235"/>
      <c r="L499" s="213"/>
    </row>
    <row r="500" spans="1:12" s="218" customFormat="1" ht="12.75">
      <c r="A500" s="213"/>
      <c r="F500" s="234"/>
      <c r="I500" s="235"/>
      <c r="L500" s="213"/>
    </row>
    <row r="501" spans="1:12" s="218" customFormat="1" ht="12.75">
      <c r="A501" s="213"/>
      <c r="F501" s="234"/>
      <c r="I501" s="235"/>
      <c r="L501" s="213"/>
    </row>
    <row r="502" spans="1:12" s="218" customFormat="1" ht="12.75">
      <c r="A502" s="213"/>
      <c r="F502" s="234"/>
      <c r="I502" s="235"/>
      <c r="L502" s="213"/>
    </row>
    <row r="503" spans="1:12" s="218" customFormat="1" ht="12.75">
      <c r="A503" s="213"/>
      <c r="F503" s="234"/>
      <c r="I503" s="235"/>
      <c r="L503" s="213"/>
    </row>
    <row r="504" spans="1:12" s="218" customFormat="1" ht="12.75">
      <c r="A504" s="213"/>
      <c r="F504" s="234"/>
      <c r="I504" s="235"/>
      <c r="L504" s="213"/>
    </row>
    <row r="505" spans="1:12" s="218" customFormat="1" ht="12.75">
      <c r="A505" s="213"/>
      <c r="F505" s="234"/>
      <c r="I505" s="235"/>
      <c r="L505" s="213"/>
    </row>
    <row r="506" spans="1:12" s="218" customFormat="1" ht="12.75">
      <c r="A506" s="213"/>
      <c r="F506" s="234"/>
      <c r="I506" s="235"/>
      <c r="L506" s="213"/>
    </row>
    <row r="507" spans="1:12" s="218" customFormat="1" ht="12.75">
      <c r="A507" s="213"/>
      <c r="F507" s="234"/>
      <c r="I507" s="235"/>
      <c r="L507" s="213"/>
    </row>
    <row r="508" spans="1:12" s="218" customFormat="1" ht="12.75">
      <c r="A508" s="213"/>
      <c r="F508" s="234"/>
      <c r="I508" s="235"/>
      <c r="L508" s="213"/>
    </row>
    <row r="509" spans="1:12" s="218" customFormat="1" ht="12.75">
      <c r="A509" s="213"/>
      <c r="F509" s="234"/>
      <c r="I509" s="235"/>
      <c r="L509" s="213"/>
    </row>
    <row r="510" spans="1:12" s="218" customFormat="1" ht="12.75">
      <c r="A510" s="213"/>
      <c r="F510" s="234"/>
      <c r="I510" s="235"/>
      <c r="L510" s="213"/>
    </row>
    <row r="511" spans="1:12" s="218" customFormat="1" ht="12.75">
      <c r="A511" s="213"/>
      <c r="F511" s="234"/>
      <c r="I511" s="235"/>
      <c r="L511" s="213"/>
    </row>
    <row r="512" spans="1:12" s="218" customFormat="1" ht="12.75">
      <c r="A512" s="213"/>
      <c r="F512" s="234"/>
      <c r="I512" s="235"/>
      <c r="L512" s="213"/>
    </row>
    <row r="513" spans="1:12" s="218" customFormat="1" ht="12.75">
      <c r="A513" s="213"/>
      <c r="F513" s="234"/>
      <c r="I513" s="235"/>
      <c r="L513" s="213"/>
    </row>
    <row r="514" spans="1:12" s="218" customFormat="1" ht="12.75">
      <c r="A514" s="213"/>
      <c r="F514" s="234"/>
      <c r="I514" s="235"/>
      <c r="L514" s="213"/>
    </row>
    <row r="515" spans="1:12" s="218" customFormat="1" ht="12.75">
      <c r="A515" s="213"/>
      <c r="F515" s="234"/>
      <c r="I515" s="235"/>
      <c r="L515" s="213"/>
    </row>
    <row r="516" spans="1:12" s="218" customFormat="1" ht="12.75">
      <c r="A516" s="213"/>
      <c r="F516" s="234"/>
      <c r="I516" s="235"/>
      <c r="L516" s="213"/>
    </row>
    <row r="517" spans="1:12" s="218" customFormat="1" ht="12.75">
      <c r="A517" s="213"/>
      <c r="F517" s="234"/>
      <c r="I517" s="235"/>
      <c r="L517" s="213"/>
    </row>
    <row r="518" spans="1:12" s="218" customFormat="1" ht="12.75">
      <c r="A518" s="213"/>
      <c r="F518" s="234"/>
      <c r="I518" s="235"/>
      <c r="L518" s="213"/>
    </row>
    <row r="519" spans="1:12" s="218" customFormat="1" ht="12.75">
      <c r="A519" s="213"/>
      <c r="F519" s="234"/>
      <c r="I519" s="235"/>
      <c r="L519" s="213"/>
    </row>
    <row r="520" spans="1:12" s="218" customFormat="1" ht="12.75">
      <c r="A520" s="213"/>
      <c r="F520" s="234"/>
      <c r="I520" s="235"/>
      <c r="L520" s="213"/>
    </row>
    <row r="521" spans="1:12" s="218" customFormat="1" ht="12.75">
      <c r="A521" s="213"/>
      <c r="F521" s="234"/>
      <c r="I521" s="235"/>
      <c r="L521" s="213"/>
    </row>
    <row r="522" spans="1:12" s="218" customFormat="1" ht="12.75">
      <c r="A522" s="213"/>
      <c r="F522" s="234"/>
      <c r="I522" s="235"/>
      <c r="L522" s="213"/>
    </row>
    <row r="523" spans="1:12" s="218" customFormat="1" ht="12.75">
      <c r="A523" s="213"/>
      <c r="F523" s="234"/>
      <c r="I523" s="235"/>
      <c r="L523" s="213"/>
    </row>
    <row r="524" spans="1:12" s="218" customFormat="1" ht="12.75">
      <c r="A524" s="213"/>
      <c r="F524" s="234"/>
      <c r="I524" s="235"/>
      <c r="L524" s="213"/>
    </row>
    <row r="525" spans="1:12" s="218" customFormat="1" ht="12.75">
      <c r="A525" s="213"/>
      <c r="F525" s="234"/>
      <c r="I525" s="235"/>
      <c r="L525" s="213"/>
    </row>
    <row r="526" spans="1:12" s="218" customFormat="1" ht="12.75">
      <c r="A526" s="213"/>
      <c r="F526" s="234"/>
      <c r="I526" s="235"/>
      <c r="L526" s="213"/>
    </row>
    <row r="527" spans="1:12" s="218" customFormat="1" ht="12.75">
      <c r="A527" s="213"/>
      <c r="F527" s="234"/>
      <c r="I527" s="235"/>
      <c r="L527" s="213"/>
    </row>
    <row r="528" spans="1:12" s="218" customFormat="1" ht="12.75">
      <c r="A528" s="213"/>
      <c r="F528" s="234"/>
      <c r="I528" s="235"/>
      <c r="L528" s="213"/>
    </row>
    <row r="529" spans="1:12" s="218" customFormat="1" ht="12.75">
      <c r="A529" s="213"/>
      <c r="F529" s="234"/>
      <c r="I529" s="235"/>
      <c r="L529" s="213"/>
    </row>
    <row r="530" spans="1:12" s="218" customFormat="1" ht="12.75">
      <c r="A530" s="213"/>
      <c r="F530" s="234"/>
      <c r="I530" s="235"/>
      <c r="L530" s="213"/>
    </row>
    <row r="531" spans="1:12" s="218" customFormat="1" ht="12.75">
      <c r="A531" s="213"/>
      <c r="F531" s="234"/>
      <c r="I531" s="235"/>
      <c r="L531" s="213"/>
    </row>
    <row r="532" spans="1:12" s="218" customFormat="1" ht="12.75">
      <c r="A532" s="213"/>
      <c r="F532" s="234"/>
      <c r="I532" s="235"/>
      <c r="L532" s="213"/>
    </row>
    <row r="533" spans="1:12" s="218" customFormat="1" ht="12.75">
      <c r="A533" s="213"/>
      <c r="F533" s="234"/>
      <c r="I533" s="235"/>
      <c r="L533" s="213"/>
    </row>
    <row r="534" spans="1:12" s="218" customFormat="1" ht="12.75">
      <c r="A534" s="213"/>
      <c r="F534" s="234"/>
      <c r="I534" s="235"/>
      <c r="L534" s="213"/>
    </row>
    <row r="535" spans="1:12" s="218" customFormat="1" ht="12.75">
      <c r="A535" s="213"/>
      <c r="F535" s="234"/>
      <c r="I535" s="235"/>
      <c r="L535" s="213"/>
    </row>
    <row r="536" spans="1:12" s="218" customFormat="1" ht="12.75">
      <c r="A536" s="213"/>
      <c r="F536" s="234"/>
      <c r="I536" s="235"/>
      <c r="L536" s="213"/>
    </row>
    <row r="537" spans="1:12" s="218" customFormat="1" ht="12.75">
      <c r="A537" s="213"/>
      <c r="F537" s="234"/>
      <c r="I537" s="235"/>
      <c r="L537" s="213"/>
    </row>
    <row r="538" spans="1:12" s="218" customFormat="1" ht="12.75">
      <c r="A538" s="213"/>
      <c r="F538" s="234"/>
      <c r="I538" s="235"/>
      <c r="L538" s="213"/>
    </row>
    <row r="539" spans="1:12" s="218" customFormat="1" ht="12.75">
      <c r="A539" s="213"/>
      <c r="F539" s="234"/>
      <c r="I539" s="235"/>
      <c r="L539" s="213"/>
    </row>
    <row r="540" spans="1:12" s="218" customFormat="1" ht="12.75">
      <c r="A540" s="213"/>
      <c r="F540" s="234"/>
      <c r="I540" s="235"/>
      <c r="L540" s="213"/>
    </row>
    <row r="541" spans="1:12" s="218" customFormat="1" ht="12.75">
      <c r="A541" s="213"/>
      <c r="F541" s="234"/>
      <c r="I541" s="235"/>
      <c r="L541" s="213"/>
    </row>
    <row r="542" spans="1:12" s="218" customFormat="1" ht="12.75">
      <c r="A542" s="213"/>
      <c r="F542" s="234"/>
      <c r="I542" s="235"/>
      <c r="L542" s="213"/>
    </row>
    <row r="543" spans="1:12" s="218" customFormat="1" ht="12.75">
      <c r="A543" s="213"/>
      <c r="F543" s="234"/>
      <c r="I543" s="235"/>
      <c r="L543" s="213"/>
    </row>
    <row r="544" spans="1:12" s="218" customFormat="1" ht="12.75">
      <c r="A544" s="213"/>
      <c r="F544" s="234"/>
      <c r="I544" s="235"/>
      <c r="L544" s="213"/>
    </row>
    <row r="545" spans="1:12" s="218" customFormat="1" ht="12.75">
      <c r="A545" s="213"/>
      <c r="F545" s="234"/>
      <c r="I545" s="235"/>
      <c r="L545" s="213"/>
    </row>
    <row r="546" spans="1:12" s="218" customFormat="1" ht="12.75">
      <c r="A546" s="213"/>
      <c r="F546" s="234"/>
      <c r="I546" s="235"/>
      <c r="L546" s="213"/>
    </row>
    <row r="547" spans="1:12" s="218" customFormat="1" ht="12.75">
      <c r="A547" s="213"/>
      <c r="F547" s="234"/>
      <c r="I547" s="235"/>
      <c r="L547" s="213"/>
    </row>
    <row r="548" spans="1:12" s="218" customFormat="1" ht="12.75">
      <c r="A548" s="213"/>
      <c r="F548" s="234"/>
      <c r="I548" s="235"/>
      <c r="L548" s="213"/>
    </row>
    <row r="549" spans="1:12" s="218" customFormat="1" ht="12.75">
      <c r="A549" s="213"/>
      <c r="F549" s="234"/>
      <c r="I549" s="235"/>
      <c r="L549" s="213"/>
    </row>
    <row r="550" spans="1:12" s="218" customFormat="1" ht="12.75">
      <c r="A550" s="213"/>
      <c r="F550" s="234"/>
      <c r="I550" s="235"/>
      <c r="L550" s="213"/>
    </row>
    <row r="551" spans="1:12" s="218" customFormat="1" ht="12.75">
      <c r="A551" s="213"/>
      <c r="F551" s="234"/>
      <c r="I551" s="235"/>
      <c r="L551" s="213"/>
    </row>
    <row r="552" spans="1:12" s="218" customFormat="1" ht="12.75">
      <c r="A552" s="213"/>
      <c r="F552" s="234"/>
      <c r="I552" s="235"/>
      <c r="L552" s="213"/>
    </row>
    <row r="553" spans="1:12" s="218" customFormat="1" ht="12.75">
      <c r="A553" s="213"/>
      <c r="F553" s="234"/>
      <c r="I553" s="235"/>
      <c r="L553" s="213"/>
    </row>
    <row r="554" spans="1:12" s="218" customFormat="1" ht="12.75">
      <c r="A554" s="213"/>
      <c r="F554" s="234"/>
      <c r="I554" s="235"/>
      <c r="L554" s="213"/>
    </row>
    <row r="555" spans="1:12" s="218" customFormat="1" ht="12.75">
      <c r="A555" s="213"/>
      <c r="F555" s="234"/>
      <c r="I555" s="235"/>
      <c r="L555" s="213"/>
    </row>
    <row r="556" spans="1:12" s="218" customFormat="1" ht="12.75">
      <c r="A556" s="213"/>
      <c r="F556" s="234"/>
      <c r="I556" s="235"/>
      <c r="L556" s="213"/>
    </row>
    <row r="557" spans="1:12" s="218" customFormat="1" ht="12.75">
      <c r="A557" s="213"/>
      <c r="F557" s="234"/>
      <c r="I557" s="235"/>
      <c r="L557" s="213"/>
    </row>
    <row r="558" spans="1:12" s="218" customFormat="1" ht="12.75">
      <c r="A558" s="213"/>
      <c r="F558" s="234"/>
      <c r="I558" s="235"/>
      <c r="L558" s="213"/>
    </row>
    <row r="559" spans="1:12" s="218" customFormat="1" ht="12.75">
      <c r="A559" s="213"/>
      <c r="F559" s="234"/>
      <c r="I559" s="235"/>
      <c r="L559" s="213"/>
    </row>
    <row r="560" spans="1:12" s="218" customFormat="1" ht="12.75">
      <c r="A560" s="213"/>
      <c r="F560" s="234"/>
      <c r="I560" s="235"/>
      <c r="L560" s="213"/>
    </row>
    <row r="561" spans="1:12" s="218" customFormat="1" ht="12.75">
      <c r="A561" s="213"/>
      <c r="F561" s="234"/>
      <c r="I561" s="235"/>
      <c r="L561" s="213"/>
    </row>
    <row r="562" spans="1:12" s="218" customFormat="1" ht="12.75">
      <c r="A562" s="213"/>
      <c r="F562" s="234"/>
      <c r="I562" s="235"/>
      <c r="L562" s="213"/>
    </row>
    <row r="563" spans="1:12" s="218" customFormat="1" ht="12.75">
      <c r="A563" s="213"/>
      <c r="F563" s="234"/>
      <c r="I563" s="235"/>
      <c r="L563" s="213"/>
    </row>
    <row r="564" spans="1:12" s="218" customFormat="1" ht="12.75">
      <c r="A564" s="213"/>
      <c r="F564" s="234"/>
      <c r="I564" s="235"/>
      <c r="L564" s="213"/>
    </row>
    <row r="565" spans="1:12" s="218" customFormat="1" ht="12.75">
      <c r="A565" s="213"/>
      <c r="F565" s="234"/>
      <c r="I565" s="235"/>
      <c r="L565" s="213"/>
    </row>
    <row r="566" spans="1:12" s="218" customFormat="1" ht="12.75">
      <c r="A566" s="213"/>
      <c r="F566" s="234"/>
      <c r="I566" s="235"/>
      <c r="L566" s="213"/>
    </row>
    <row r="567" spans="1:12" s="218" customFormat="1" ht="12.75">
      <c r="A567" s="213"/>
      <c r="F567" s="234"/>
      <c r="I567" s="235"/>
      <c r="L567" s="213"/>
    </row>
    <row r="568" spans="1:12" s="218" customFormat="1" ht="12.75">
      <c r="A568" s="213"/>
      <c r="F568" s="234"/>
      <c r="I568" s="235"/>
      <c r="L568" s="213"/>
    </row>
    <row r="569" spans="1:12" s="218" customFormat="1" ht="12.75">
      <c r="A569" s="213"/>
      <c r="F569" s="234"/>
      <c r="I569" s="235"/>
      <c r="L569" s="213"/>
    </row>
    <row r="570" spans="1:12" s="218" customFormat="1" ht="12.75">
      <c r="A570" s="213"/>
      <c r="F570" s="234"/>
      <c r="I570" s="235"/>
      <c r="L570" s="213"/>
    </row>
    <row r="571" spans="1:12" s="218" customFormat="1" ht="12.75">
      <c r="A571" s="213"/>
      <c r="F571" s="234"/>
      <c r="I571" s="235"/>
      <c r="L571" s="213"/>
    </row>
    <row r="572" spans="1:12" s="218" customFormat="1" ht="12.75">
      <c r="A572" s="213"/>
      <c r="F572" s="234"/>
      <c r="I572" s="235"/>
      <c r="L572" s="213"/>
    </row>
    <row r="573" spans="1:12" s="218" customFormat="1" ht="12.75">
      <c r="A573" s="213"/>
      <c r="F573" s="234"/>
      <c r="I573" s="235"/>
      <c r="L573" s="213"/>
    </row>
    <row r="574" spans="1:12" s="218" customFormat="1" ht="12.75">
      <c r="A574" s="213"/>
      <c r="F574" s="234"/>
      <c r="I574" s="235"/>
      <c r="L574" s="213"/>
    </row>
    <row r="575" spans="1:12" s="218" customFormat="1" ht="12.75">
      <c r="A575" s="213"/>
      <c r="F575" s="234"/>
      <c r="I575" s="235"/>
      <c r="L575" s="213"/>
    </row>
    <row r="576" spans="1:12" s="218" customFormat="1" ht="12.75">
      <c r="A576" s="213"/>
      <c r="F576" s="234"/>
      <c r="I576" s="235"/>
      <c r="L576" s="213"/>
    </row>
    <row r="577" spans="1:12" s="218" customFormat="1" ht="12.75">
      <c r="A577" s="213"/>
      <c r="F577" s="234"/>
      <c r="I577" s="235"/>
      <c r="L577" s="213"/>
    </row>
    <row r="578" spans="1:12" s="218" customFormat="1" ht="12.75">
      <c r="A578" s="213"/>
      <c r="F578" s="234"/>
      <c r="I578" s="235"/>
      <c r="L578" s="213"/>
    </row>
    <row r="579" spans="1:12" s="218" customFormat="1" ht="12.75">
      <c r="A579" s="213"/>
      <c r="F579" s="234"/>
      <c r="I579" s="235"/>
      <c r="L579" s="213"/>
    </row>
    <row r="580" spans="1:12" s="218" customFormat="1" ht="12.75">
      <c r="A580" s="213"/>
      <c r="F580" s="234"/>
      <c r="I580" s="235"/>
      <c r="L580" s="213"/>
    </row>
    <row r="581" spans="1:12" s="218" customFormat="1" ht="12.75">
      <c r="A581" s="213"/>
      <c r="F581" s="234"/>
      <c r="I581" s="235"/>
      <c r="L581" s="213"/>
    </row>
    <row r="582" spans="1:12" s="218" customFormat="1" ht="12.75">
      <c r="A582" s="213"/>
      <c r="F582" s="234"/>
      <c r="I582" s="235"/>
      <c r="L582" s="213"/>
    </row>
    <row r="583" spans="1:12" s="218" customFormat="1" ht="12.75">
      <c r="A583" s="213"/>
      <c r="F583" s="234"/>
      <c r="I583" s="235"/>
      <c r="L583" s="213"/>
    </row>
    <row r="584" spans="1:12" s="218" customFormat="1" ht="12.75">
      <c r="A584" s="213"/>
      <c r="F584" s="234"/>
      <c r="I584" s="235"/>
      <c r="L584" s="213"/>
    </row>
    <row r="585" spans="1:12" s="218" customFormat="1" ht="12.75">
      <c r="A585" s="213"/>
      <c r="F585" s="234"/>
      <c r="I585" s="235"/>
      <c r="L585" s="213"/>
    </row>
    <row r="586" spans="1:12" s="218" customFormat="1" ht="12.75">
      <c r="A586" s="213"/>
      <c r="F586" s="234"/>
      <c r="I586" s="235"/>
      <c r="L586" s="213"/>
    </row>
    <row r="587" spans="1:12" s="218" customFormat="1" ht="12.75">
      <c r="A587" s="213"/>
      <c r="F587" s="234"/>
      <c r="I587" s="235"/>
      <c r="L587" s="213"/>
    </row>
    <row r="588" spans="1:12" s="218" customFormat="1" ht="12.75">
      <c r="A588" s="213"/>
      <c r="F588" s="234"/>
      <c r="I588" s="235"/>
      <c r="L588" s="213"/>
    </row>
    <row r="589" spans="1:12" s="218" customFormat="1" ht="12.75">
      <c r="A589" s="213"/>
      <c r="F589" s="234"/>
      <c r="I589" s="235"/>
      <c r="L589" s="213"/>
    </row>
    <row r="590" spans="1:12" s="218" customFormat="1" ht="12.75">
      <c r="A590" s="213"/>
      <c r="F590" s="234"/>
      <c r="I590" s="235"/>
      <c r="L590" s="213"/>
    </row>
    <row r="591" spans="1:12" s="218" customFormat="1" ht="12.75">
      <c r="A591" s="213"/>
      <c r="F591" s="234"/>
      <c r="I591" s="235"/>
      <c r="L591" s="213"/>
    </row>
    <row r="592" spans="1:12" s="218" customFormat="1" ht="12.75">
      <c r="A592" s="213"/>
      <c r="F592" s="234"/>
      <c r="I592" s="235"/>
      <c r="L592" s="213"/>
    </row>
    <row r="593" spans="1:12" s="218" customFormat="1" ht="12.75">
      <c r="A593" s="213"/>
      <c r="F593" s="234"/>
      <c r="I593" s="235"/>
      <c r="L593" s="213"/>
    </row>
    <row r="594" spans="1:12" s="218" customFormat="1" ht="12.75">
      <c r="A594" s="213"/>
      <c r="F594" s="234"/>
      <c r="I594" s="235"/>
      <c r="L594" s="213"/>
    </row>
    <row r="595" spans="1:12" s="218" customFormat="1" ht="12.75">
      <c r="A595" s="213"/>
      <c r="F595" s="234"/>
      <c r="I595" s="235"/>
      <c r="L595" s="213"/>
    </row>
    <row r="596" spans="1:12" s="218" customFormat="1" ht="12.75">
      <c r="A596" s="213"/>
      <c r="F596" s="234"/>
      <c r="I596" s="235"/>
      <c r="L596" s="213"/>
    </row>
    <row r="597" spans="1:12" s="218" customFormat="1" ht="12.75">
      <c r="A597" s="213"/>
      <c r="F597" s="234"/>
      <c r="I597" s="235"/>
      <c r="L597" s="213"/>
    </row>
    <row r="598" spans="1:12" s="218" customFormat="1" ht="12.75">
      <c r="A598" s="213"/>
      <c r="F598" s="234"/>
      <c r="I598" s="235"/>
      <c r="L598" s="213"/>
    </row>
    <row r="599" spans="1:12" s="218" customFormat="1" ht="12.75">
      <c r="A599" s="213"/>
      <c r="F599" s="234"/>
      <c r="I599" s="235"/>
      <c r="L599" s="213"/>
    </row>
    <row r="600" spans="1:12" s="218" customFormat="1" ht="12.75">
      <c r="A600" s="213"/>
      <c r="F600" s="234"/>
      <c r="I600" s="235"/>
      <c r="L600" s="213"/>
    </row>
    <row r="601" spans="1:12" s="218" customFormat="1" ht="12.75">
      <c r="A601" s="213"/>
      <c r="F601" s="234"/>
      <c r="I601" s="235"/>
      <c r="L601" s="213"/>
    </row>
    <row r="602" spans="1:12" s="218" customFormat="1" ht="12.75">
      <c r="A602" s="213"/>
      <c r="F602" s="234"/>
      <c r="I602" s="235"/>
      <c r="L602" s="213"/>
    </row>
    <row r="603" spans="1:12" s="218" customFormat="1" ht="12.75">
      <c r="A603" s="213"/>
      <c r="F603" s="234"/>
      <c r="I603" s="235"/>
      <c r="L603" s="213"/>
    </row>
    <row r="604" spans="1:12" s="218" customFormat="1" ht="12.75">
      <c r="A604" s="213"/>
      <c r="F604" s="234"/>
      <c r="I604" s="235"/>
      <c r="L604" s="213"/>
    </row>
    <row r="605" spans="1:12" s="218" customFormat="1" ht="12.75">
      <c r="A605" s="213"/>
      <c r="F605" s="234"/>
      <c r="I605" s="235"/>
      <c r="L605" s="213"/>
    </row>
    <row r="606" spans="1:12" s="218" customFormat="1" ht="12.75">
      <c r="A606" s="213"/>
      <c r="F606" s="234"/>
      <c r="I606" s="235"/>
      <c r="L606" s="213"/>
    </row>
    <row r="607" spans="1:12" s="218" customFormat="1" ht="12.75">
      <c r="A607" s="213"/>
      <c r="F607" s="234"/>
      <c r="I607" s="235"/>
      <c r="L607" s="213"/>
    </row>
    <row r="608" spans="1:12" s="218" customFormat="1" ht="12.75">
      <c r="A608" s="213"/>
      <c r="F608" s="234"/>
      <c r="I608" s="235"/>
      <c r="L608" s="213"/>
    </row>
    <row r="609" spans="1:12" s="218" customFormat="1" ht="12.75">
      <c r="A609" s="213"/>
      <c r="F609" s="234"/>
      <c r="I609" s="235"/>
      <c r="L609" s="213"/>
    </row>
    <row r="610" spans="1:12" s="218" customFormat="1" ht="12.75">
      <c r="A610" s="213"/>
      <c r="F610" s="234"/>
      <c r="I610" s="235"/>
      <c r="L610" s="213"/>
    </row>
    <row r="611" spans="1:12" s="218" customFormat="1" ht="12.75">
      <c r="A611" s="213"/>
      <c r="F611" s="234"/>
      <c r="I611" s="235"/>
      <c r="L611" s="213"/>
    </row>
    <row r="612" spans="1:12" s="218" customFormat="1" ht="12.75">
      <c r="A612" s="213"/>
      <c r="F612" s="234"/>
      <c r="I612" s="235"/>
      <c r="L612" s="213"/>
    </row>
    <row r="613" spans="1:12" s="218" customFormat="1" ht="12.75">
      <c r="A613" s="213"/>
      <c r="F613" s="234"/>
      <c r="I613" s="235"/>
      <c r="L613" s="213"/>
    </row>
    <row r="614" spans="1:12" s="218" customFormat="1" ht="12.75">
      <c r="A614" s="213"/>
      <c r="F614" s="234"/>
      <c r="I614" s="235"/>
      <c r="L614" s="213"/>
    </row>
    <row r="615" spans="1:12" s="218" customFormat="1" ht="12.75">
      <c r="A615" s="213"/>
      <c r="F615" s="234"/>
      <c r="I615" s="235"/>
      <c r="L615" s="213"/>
    </row>
    <row r="616" spans="1:12" s="218" customFormat="1" ht="12.75">
      <c r="A616" s="213"/>
      <c r="F616" s="234"/>
      <c r="I616" s="235"/>
      <c r="L616" s="213"/>
    </row>
    <row r="617" spans="1:12" s="218" customFormat="1" ht="12.75">
      <c r="A617" s="213"/>
      <c r="F617" s="234"/>
      <c r="I617" s="235"/>
      <c r="L617" s="213"/>
    </row>
    <row r="618" spans="1:12" s="218" customFormat="1" ht="12.75">
      <c r="A618" s="213"/>
      <c r="F618" s="234"/>
      <c r="I618" s="235"/>
      <c r="L618" s="213"/>
    </row>
    <row r="619" spans="1:12" s="218" customFormat="1" ht="12.75">
      <c r="A619" s="213"/>
      <c r="F619" s="234"/>
      <c r="I619" s="235"/>
      <c r="L619" s="213"/>
    </row>
    <row r="620" spans="1:12" s="218" customFormat="1" ht="12.75">
      <c r="A620" s="213"/>
      <c r="F620" s="234"/>
      <c r="I620" s="235"/>
      <c r="L620" s="213"/>
    </row>
    <row r="621" spans="1:12" s="218" customFormat="1" ht="12.75">
      <c r="A621" s="213"/>
      <c r="F621" s="234"/>
      <c r="I621" s="235"/>
      <c r="L621" s="213"/>
    </row>
    <row r="622" spans="1:12" s="218" customFormat="1" ht="12.75">
      <c r="A622" s="213"/>
      <c r="F622" s="234"/>
      <c r="I622" s="235"/>
      <c r="L622" s="213"/>
    </row>
    <row r="623" spans="1:12" s="218" customFormat="1" ht="12.75">
      <c r="A623" s="213"/>
      <c r="F623" s="234"/>
      <c r="I623" s="235"/>
      <c r="L623" s="213"/>
    </row>
    <row r="624" spans="1:12" s="218" customFormat="1" ht="12.75">
      <c r="A624" s="213"/>
      <c r="F624" s="234"/>
      <c r="I624" s="235"/>
      <c r="L624" s="213"/>
    </row>
    <row r="625" spans="1:12" s="218" customFormat="1" ht="12.75">
      <c r="A625" s="213"/>
      <c r="F625" s="234"/>
      <c r="I625" s="235"/>
      <c r="L625" s="213"/>
    </row>
    <row r="626" spans="1:12" s="218" customFormat="1" ht="12.75">
      <c r="A626" s="213"/>
      <c r="F626" s="234"/>
      <c r="I626" s="235"/>
      <c r="L626" s="213"/>
    </row>
    <row r="627" spans="1:12" s="218" customFormat="1" ht="12.75">
      <c r="A627" s="213"/>
      <c r="F627" s="234"/>
      <c r="I627" s="235"/>
      <c r="L627" s="213"/>
    </row>
    <row r="628" spans="1:12" s="218" customFormat="1" ht="12.75">
      <c r="A628" s="213"/>
      <c r="F628" s="234"/>
      <c r="I628" s="235"/>
      <c r="L628" s="213"/>
    </row>
    <row r="629" spans="1:12" s="218" customFormat="1" ht="12.75">
      <c r="A629" s="213"/>
      <c r="F629" s="234"/>
      <c r="I629" s="235"/>
      <c r="L629" s="213"/>
    </row>
    <row r="630" spans="1:12" s="218" customFormat="1" ht="12.75">
      <c r="A630" s="213"/>
      <c r="F630" s="234"/>
      <c r="I630" s="235"/>
      <c r="L630" s="213"/>
    </row>
    <row r="631" spans="1:12" s="218" customFormat="1" ht="12.75">
      <c r="A631" s="213"/>
      <c r="F631" s="234"/>
      <c r="I631" s="235"/>
      <c r="L631" s="213"/>
    </row>
    <row r="632" spans="1:12" s="218" customFormat="1" ht="12.75">
      <c r="A632" s="213"/>
      <c r="F632" s="234"/>
      <c r="I632" s="235"/>
      <c r="L632" s="213"/>
    </row>
    <row r="633" spans="1:12" s="218" customFormat="1" ht="12.75">
      <c r="A633" s="213"/>
      <c r="F633" s="234"/>
      <c r="I633" s="235"/>
      <c r="L633" s="213"/>
    </row>
    <row r="634" spans="1:12" s="218" customFormat="1" ht="12.75">
      <c r="A634" s="213"/>
      <c r="F634" s="234"/>
      <c r="I634" s="235"/>
      <c r="L634" s="213"/>
    </row>
    <row r="635" spans="1:12" s="218" customFormat="1" ht="12.75">
      <c r="A635" s="213"/>
      <c r="F635" s="234"/>
      <c r="I635" s="235"/>
      <c r="L635" s="213"/>
    </row>
    <row r="636" spans="1:12" s="218" customFormat="1" ht="12.75">
      <c r="A636" s="213"/>
      <c r="F636" s="234"/>
      <c r="I636" s="235"/>
      <c r="L636" s="213"/>
    </row>
    <row r="637" spans="1:12" s="218" customFormat="1" ht="12.75">
      <c r="A637" s="213"/>
      <c r="F637" s="234"/>
      <c r="I637" s="235"/>
      <c r="L637" s="213"/>
    </row>
    <row r="638" spans="1:12" s="218" customFormat="1" ht="12.75">
      <c r="A638" s="213"/>
      <c r="F638" s="234"/>
      <c r="I638" s="235"/>
      <c r="L638" s="213"/>
    </row>
    <row r="639" spans="1:12" s="218" customFormat="1" ht="12.75">
      <c r="A639" s="213"/>
      <c r="F639" s="234"/>
      <c r="I639" s="235"/>
      <c r="L639" s="213"/>
    </row>
    <row r="640" spans="1:12" s="218" customFormat="1" ht="12.75">
      <c r="A640" s="213"/>
      <c r="F640" s="234"/>
      <c r="I640" s="235"/>
      <c r="L640" s="213"/>
    </row>
    <row r="641" spans="1:12" s="218" customFormat="1" ht="12.75">
      <c r="A641" s="213"/>
      <c r="F641" s="234"/>
      <c r="I641" s="235"/>
      <c r="L641" s="213"/>
    </row>
    <row r="642" spans="1:12" s="218" customFormat="1" ht="12.75">
      <c r="A642" s="213"/>
      <c r="F642" s="234"/>
      <c r="I642" s="235"/>
      <c r="L642" s="213"/>
    </row>
    <row r="643" spans="1:12" s="218" customFormat="1" ht="12.75">
      <c r="A643" s="213"/>
      <c r="F643" s="234"/>
      <c r="I643" s="235"/>
      <c r="L643" s="213"/>
    </row>
    <row r="644" spans="1:12" s="218" customFormat="1" ht="12.75">
      <c r="A644" s="213"/>
      <c r="F644" s="234"/>
      <c r="I644" s="235"/>
      <c r="L644" s="213"/>
    </row>
    <row r="645" spans="1:12" s="218" customFormat="1" ht="12.75">
      <c r="A645" s="213"/>
      <c r="F645" s="234"/>
      <c r="I645" s="235"/>
      <c r="L645" s="213"/>
    </row>
    <row r="646" spans="1:12" s="218" customFormat="1" ht="12.75">
      <c r="A646" s="213"/>
      <c r="F646" s="234"/>
      <c r="I646" s="235"/>
      <c r="L646" s="213"/>
    </row>
    <row r="647" spans="1:12" s="218" customFormat="1" ht="12.75">
      <c r="A647" s="213"/>
      <c r="F647" s="234"/>
      <c r="I647" s="235"/>
      <c r="L647" s="213"/>
    </row>
    <row r="648" spans="1:12" s="218" customFormat="1" ht="12.75">
      <c r="A648" s="213"/>
      <c r="F648" s="234"/>
      <c r="I648" s="235"/>
      <c r="L648" s="213"/>
    </row>
    <row r="649" spans="1:12" s="218" customFormat="1" ht="12.75">
      <c r="A649" s="213"/>
      <c r="F649" s="234"/>
      <c r="I649" s="235"/>
      <c r="L649" s="213"/>
    </row>
    <row r="650" spans="1:12" s="218" customFormat="1" ht="12.75">
      <c r="A650" s="213"/>
      <c r="F650" s="234"/>
      <c r="I650" s="235"/>
      <c r="L650" s="213"/>
    </row>
    <row r="651" spans="1:12" s="218" customFormat="1" ht="12.75">
      <c r="A651" s="213"/>
      <c r="F651" s="234"/>
      <c r="I651" s="235"/>
      <c r="L651" s="213"/>
    </row>
    <row r="652" spans="1:12" s="218" customFormat="1" ht="12.75">
      <c r="A652" s="213"/>
      <c r="F652" s="234"/>
      <c r="I652" s="235"/>
      <c r="L652" s="213"/>
    </row>
    <row r="653" spans="1:12" s="218" customFormat="1" ht="12.75">
      <c r="A653" s="213"/>
      <c r="F653" s="234"/>
      <c r="I653" s="235"/>
      <c r="L653" s="213"/>
    </row>
    <row r="654" spans="1:12" s="218" customFormat="1" ht="12.75">
      <c r="A654" s="213"/>
      <c r="F654" s="234"/>
      <c r="I654" s="235"/>
      <c r="L654" s="213"/>
    </row>
    <row r="655" spans="1:12" s="218" customFormat="1" ht="12.75">
      <c r="A655" s="213"/>
      <c r="F655" s="234"/>
      <c r="I655" s="235"/>
      <c r="L655" s="213"/>
    </row>
    <row r="656" spans="1:12" s="218" customFormat="1" ht="12.75">
      <c r="A656" s="213"/>
      <c r="F656" s="234"/>
      <c r="I656" s="235"/>
      <c r="L656" s="213"/>
    </row>
    <row r="657" spans="1:12" s="218" customFormat="1" ht="12.75">
      <c r="A657" s="213"/>
      <c r="F657" s="234"/>
      <c r="I657" s="235"/>
      <c r="L657" s="213"/>
    </row>
    <row r="658" spans="1:12" s="218" customFormat="1" ht="12.75">
      <c r="A658" s="213"/>
      <c r="F658" s="234"/>
      <c r="I658" s="235"/>
      <c r="L658" s="213"/>
    </row>
    <row r="659" spans="1:12" s="218" customFormat="1" ht="12.75">
      <c r="A659" s="213"/>
      <c r="F659" s="234"/>
      <c r="I659" s="235"/>
      <c r="L659" s="213"/>
    </row>
    <row r="660" spans="1:12" s="218" customFormat="1" ht="12.75">
      <c r="A660" s="213"/>
      <c r="F660" s="234"/>
      <c r="I660" s="235"/>
      <c r="L660" s="213"/>
    </row>
    <row r="661" spans="1:12" s="218" customFormat="1" ht="12.75">
      <c r="A661" s="213"/>
      <c r="F661" s="234"/>
      <c r="I661" s="235"/>
      <c r="L661" s="213"/>
    </row>
    <row r="662" spans="1:12" s="218" customFormat="1" ht="12.75">
      <c r="A662" s="213"/>
      <c r="F662" s="234"/>
      <c r="I662" s="235"/>
      <c r="L662" s="213"/>
    </row>
    <row r="663" spans="1:12" s="218" customFormat="1" ht="12.75">
      <c r="A663" s="213"/>
      <c r="F663" s="234"/>
      <c r="I663" s="235"/>
      <c r="L663" s="213"/>
    </row>
    <row r="664" spans="1:12" s="218" customFormat="1" ht="12.75">
      <c r="A664" s="213"/>
      <c r="F664" s="234"/>
      <c r="I664" s="235"/>
      <c r="L664" s="213"/>
    </row>
    <row r="665" spans="1:12" s="218" customFormat="1" ht="12.75">
      <c r="A665" s="213"/>
      <c r="F665" s="234"/>
      <c r="I665" s="235"/>
      <c r="L665" s="213"/>
    </row>
    <row r="666" spans="1:12" s="218" customFormat="1" ht="12.75">
      <c r="A666" s="213"/>
      <c r="F666" s="234"/>
      <c r="I666" s="235"/>
      <c r="L666" s="213"/>
    </row>
    <row r="667" spans="1:12" s="218" customFormat="1" ht="12.75">
      <c r="A667" s="213"/>
      <c r="F667" s="234"/>
      <c r="I667" s="235"/>
      <c r="L667" s="213"/>
    </row>
    <row r="668" spans="1:12" s="218" customFormat="1" ht="12.75">
      <c r="A668" s="213"/>
      <c r="F668" s="234"/>
      <c r="I668" s="235"/>
      <c r="L668" s="213"/>
    </row>
    <row r="669" spans="1:12" s="218" customFormat="1" ht="12.75">
      <c r="A669" s="213"/>
      <c r="F669" s="234"/>
      <c r="I669" s="235"/>
      <c r="L669" s="213"/>
    </row>
    <row r="670" spans="1:12" s="218" customFormat="1" ht="12.75">
      <c r="A670" s="213"/>
      <c r="F670" s="234"/>
      <c r="I670" s="235"/>
      <c r="L670" s="213"/>
    </row>
    <row r="671" spans="1:12" s="218" customFormat="1" ht="12.75">
      <c r="A671" s="213"/>
      <c r="F671" s="234"/>
      <c r="I671" s="235"/>
      <c r="L671" s="213"/>
    </row>
    <row r="672" spans="1:12" s="218" customFormat="1" ht="12.75">
      <c r="A672" s="213"/>
      <c r="F672" s="234"/>
      <c r="I672" s="235"/>
      <c r="L672" s="213"/>
    </row>
    <row r="673" spans="1:12" s="218" customFormat="1" ht="12.75">
      <c r="A673" s="213"/>
      <c r="F673" s="234"/>
      <c r="I673" s="235"/>
      <c r="L673" s="213"/>
    </row>
    <row r="674" spans="1:12" s="218" customFormat="1" ht="12.75">
      <c r="A674" s="213"/>
      <c r="F674" s="234"/>
      <c r="I674" s="235"/>
      <c r="L674" s="213"/>
    </row>
    <row r="675" spans="1:12" s="218" customFormat="1" ht="12.75">
      <c r="A675" s="213"/>
      <c r="F675" s="234"/>
      <c r="I675" s="235"/>
      <c r="L675" s="213"/>
    </row>
    <row r="676" spans="1:12" s="218" customFormat="1" ht="12.75">
      <c r="A676" s="213"/>
      <c r="F676" s="234"/>
      <c r="I676" s="235"/>
      <c r="L676" s="213"/>
    </row>
    <row r="677" spans="1:12" s="218" customFormat="1" ht="12.75">
      <c r="A677" s="213"/>
      <c r="F677" s="234"/>
      <c r="I677" s="235"/>
      <c r="L677" s="213"/>
    </row>
    <row r="678" spans="1:12" s="218" customFormat="1" ht="12.75">
      <c r="A678" s="213"/>
      <c r="F678" s="234"/>
      <c r="I678" s="235"/>
      <c r="L678" s="213"/>
    </row>
    <row r="679" spans="1:12" s="218" customFormat="1" ht="12.75">
      <c r="A679" s="213"/>
      <c r="F679" s="234"/>
      <c r="I679" s="235"/>
      <c r="L679" s="213"/>
    </row>
    <row r="680" spans="1:12" s="218" customFormat="1" ht="12.75">
      <c r="A680" s="213"/>
      <c r="F680" s="234"/>
      <c r="I680" s="235"/>
      <c r="L680" s="213"/>
    </row>
    <row r="681" spans="1:12" s="218" customFormat="1" ht="12.75">
      <c r="A681" s="213"/>
      <c r="F681" s="234"/>
      <c r="I681" s="235"/>
      <c r="L681" s="213"/>
    </row>
    <row r="682" spans="1:12" s="218" customFormat="1" ht="12.75">
      <c r="A682" s="213"/>
      <c r="F682" s="234"/>
      <c r="I682" s="235"/>
      <c r="L682" s="213"/>
    </row>
    <row r="683" spans="1:12" s="218" customFormat="1" ht="12.75">
      <c r="A683" s="213"/>
      <c r="F683" s="234"/>
      <c r="I683" s="235"/>
      <c r="L683" s="213"/>
    </row>
    <row r="684" spans="1:12" s="218" customFormat="1" ht="12.75">
      <c r="A684" s="213"/>
      <c r="F684" s="234"/>
      <c r="I684" s="235"/>
      <c r="L684" s="213"/>
    </row>
    <row r="685" spans="1:12" s="218" customFormat="1" ht="12.75">
      <c r="A685" s="213"/>
      <c r="F685" s="234"/>
      <c r="I685" s="235"/>
      <c r="L685" s="213"/>
    </row>
    <row r="686" spans="1:12" s="218" customFormat="1" ht="12.75">
      <c r="A686" s="213"/>
      <c r="F686" s="234"/>
      <c r="I686" s="235"/>
      <c r="L686" s="213"/>
    </row>
    <row r="687" spans="1:12" s="218" customFormat="1" ht="12.75">
      <c r="A687" s="213"/>
      <c r="F687" s="234"/>
      <c r="I687" s="235"/>
      <c r="L687" s="213"/>
    </row>
    <row r="688" spans="1:12" s="218" customFormat="1" ht="12.75">
      <c r="A688" s="213"/>
      <c r="F688" s="234"/>
      <c r="I688" s="235"/>
      <c r="L688" s="213"/>
    </row>
    <row r="689" spans="1:12" s="218" customFormat="1" ht="12.75">
      <c r="A689" s="213"/>
      <c r="F689" s="234"/>
      <c r="I689" s="235"/>
      <c r="L689" s="213"/>
    </row>
    <row r="690" spans="1:12" s="218" customFormat="1" ht="12.75">
      <c r="A690" s="213"/>
      <c r="F690" s="234"/>
      <c r="I690" s="235"/>
      <c r="L690" s="213"/>
    </row>
    <row r="691" spans="1:12" s="218" customFormat="1" ht="12.75">
      <c r="A691" s="213"/>
      <c r="F691" s="234"/>
      <c r="I691" s="235"/>
      <c r="L691" s="213"/>
    </row>
    <row r="692" spans="1:12" s="218" customFormat="1" ht="12.75">
      <c r="A692" s="213"/>
      <c r="F692" s="234"/>
      <c r="I692" s="235"/>
      <c r="L692" s="213"/>
    </row>
    <row r="693" spans="1:12" s="218" customFormat="1" ht="12.75">
      <c r="A693" s="213"/>
      <c r="F693" s="234"/>
      <c r="I693" s="235"/>
      <c r="L693" s="213"/>
    </row>
    <row r="694" spans="1:12" s="218" customFormat="1" ht="12.75">
      <c r="A694" s="213"/>
      <c r="F694" s="234"/>
      <c r="I694" s="235"/>
      <c r="L694" s="213"/>
    </row>
    <row r="695" spans="1:12" s="218" customFormat="1" ht="12.75">
      <c r="A695" s="213"/>
      <c r="F695" s="234"/>
      <c r="I695" s="235"/>
      <c r="L695" s="213"/>
    </row>
    <row r="696" spans="1:12" s="218" customFormat="1" ht="12.75">
      <c r="A696" s="213"/>
      <c r="F696" s="234"/>
      <c r="I696" s="235"/>
      <c r="L696" s="213"/>
    </row>
    <row r="697" spans="1:12" s="218" customFormat="1" ht="12.75">
      <c r="A697" s="213"/>
      <c r="F697" s="234"/>
      <c r="I697" s="235"/>
      <c r="L697" s="213"/>
    </row>
    <row r="698" spans="1:12" s="218" customFormat="1" ht="12.75">
      <c r="A698" s="213"/>
      <c r="F698" s="234"/>
      <c r="I698" s="235"/>
      <c r="L698" s="213"/>
    </row>
    <row r="699" spans="1:12" s="218" customFormat="1" ht="12.75">
      <c r="A699" s="213"/>
      <c r="F699" s="234"/>
      <c r="I699" s="235"/>
      <c r="L699" s="213"/>
    </row>
    <row r="700" spans="1:12" s="218" customFormat="1" ht="12.75">
      <c r="A700" s="213"/>
      <c r="F700" s="234"/>
      <c r="I700" s="235"/>
      <c r="L700" s="213"/>
    </row>
    <row r="701" spans="1:12" s="218" customFormat="1" ht="12.75">
      <c r="A701" s="213"/>
      <c r="F701" s="234"/>
      <c r="I701" s="235"/>
      <c r="L701" s="213"/>
    </row>
    <row r="702" spans="1:12" s="218" customFormat="1" ht="12.75">
      <c r="A702" s="213"/>
      <c r="F702" s="234"/>
      <c r="I702" s="235"/>
      <c r="L702" s="213"/>
    </row>
    <row r="703" spans="1:12" s="218" customFormat="1" ht="12.75">
      <c r="A703" s="213"/>
      <c r="F703" s="234"/>
      <c r="I703" s="235"/>
      <c r="L703" s="213"/>
    </row>
    <row r="704" spans="1:12" s="218" customFormat="1" ht="12.75">
      <c r="A704" s="213"/>
      <c r="F704" s="234"/>
      <c r="I704" s="235"/>
      <c r="L704" s="213"/>
    </row>
    <row r="705" spans="1:12" s="218" customFormat="1" ht="12.75">
      <c r="A705" s="213"/>
      <c r="F705" s="234"/>
      <c r="I705" s="235"/>
      <c r="L705" s="213"/>
    </row>
    <row r="706" spans="1:12" s="218" customFormat="1" ht="12.75">
      <c r="A706" s="213"/>
      <c r="F706" s="234"/>
      <c r="I706" s="235"/>
      <c r="L706" s="213"/>
    </row>
    <row r="707" spans="1:12" s="218" customFormat="1" ht="12.75">
      <c r="A707" s="213"/>
      <c r="F707" s="234"/>
      <c r="I707" s="235"/>
      <c r="L707" s="213"/>
    </row>
    <row r="708" spans="1:12" s="218" customFormat="1" ht="12.75">
      <c r="A708" s="213"/>
      <c r="F708" s="234"/>
      <c r="I708" s="235"/>
      <c r="L708" s="213"/>
    </row>
    <row r="709" spans="1:12" s="218" customFormat="1" ht="12.75">
      <c r="A709" s="213"/>
      <c r="F709" s="234"/>
      <c r="I709" s="235"/>
      <c r="L709" s="213"/>
    </row>
    <row r="710" spans="1:12" s="218" customFormat="1" ht="12.75">
      <c r="A710" s="213"/>
      <c r="F710" s="234"/>
      <c r="I710" s="235"/>
      <c r="L710" s="213"/>
    </row>
    <row r="711" spans="1:12" s="218" customFormat="1" ht="12.75">
      <c r="A711" s="213"/>
      <c r="F711" s="234"/>
      <c r="I711" s="235"/>
      <c r="L711" s="213"/>
    </row>
    <row r="712" spans="1:12" s="218" customFormat="1" ht="12.75">
      <c r="A712" s="213"/>
      <c r="F712" s="234"/>
      <c r="I712" s="235"/>
      <c r="L712" s="213"/>
    </row>
    <row r="713" spans="1:12" s="218" customFormat="1" ht="12.75">
      <c r="A713" s="213"/>
      <c r="F713" s="234"/>
      <c r="I713" s="235"/>
      <c r="L713" s="213"/>
    </row>
    <row r="714" spans="1:12" s="218" customFormat="1" ht="12.75">
      <c r="A714" s="213"/>
      <c r="F714" s="234"/>
      <c r="I714" s="235"/>
      <c r="L714" s="213"/>
    </row>
    <row r="715" spans="1:12" s="218" customFormat="1" ht="12.75">
      <c r="A715" s="213"/>
      <c r="F715" s="234"/>
      <c r="I715" s="235"/>
      <c r="L715" s="213"/>
    </row>
    <row r="716" spans="1:12" s="218" customFormat="1" ht="12.75">
      <c r="A716" s="213"/>
      <c r="F716" s="234"/>
      <c r="I716" s="235"/>
      <c r="L716" s="213"/>
    </row>
    <row r="717" spans="1:12" s="218" customFormat="1" ht="12.75">
      <c r="A717" s="213"/>
      <c r="F717" s="234"/>
      <c r="I717" s="235"/>
      <c r="L717" s="213"/>
    </row>
    <row r="718" spans="1:12" s="218" customFormat="1" ht="12.75">
      <c r="A718" s="213"/>
      <c r="F718" s="234"/>
      <c r="I718" s="235"/>
      <c r="L718" s="213"/>
    </row>
    <row r="719" spans="1:12" s="218" customFormat="1" ht="12.75">
      <c r="A719" s="213"/>
      <c r="F719" s="234"/>
      <c r="I719" s="235"/>
      <c r="L719" s="213"/>
    </row>
    <row r="720" spans="1:12" s="218" customFormat="1" ht="12.75">
      <c r="A720" s="213"/>
      <c r="F720" s="234"/>
      <c r="I720" s="235"/>
      <c r="L720" s="213"/>
    </row>
    <row r="721" spans="1:12" s="218" customFormat="1" ht="12.75">
      <c r="A721" s="213"/>
      <c r="F721" s="234"/>
      <c r="I721" s="235"/>
      <c r="L721" s="213"/>
    </row>
    <row r="722" spans="1:12" s="218" customFormat="1" ht="12.75">
      <c r="A722" s="213"/>
      <c r="F722" s="234"/>
      <c r="I722" s="235"/>
      <c r="L722" s="213"/>
    </row>
    <row r="723" spans="1:12" s="218" customFormat="1" ht="12.75">
      <c r="A723" s="213"/>
      <c r="F723" s="234"/>
      <c r="I723" s="235"/>
      <c r="L723" s="213"/>
    </row>
    <row r="724" spans="1:12" s="218" customFormat="1" ht="12.75">
      <c r="A724" s="213"/>
      <c r="F724" s="234"/>
      <c r="I724" s="235"/>
      <c r="L724" s="213"/>
    </row>
    <row r="725" spans="1:12" s="218" customFormat="1" ht="12.75">
      <c r="A725" s="213"/>
      <c r="F725" s="234"/>
      <c r="I725" s="235"/>
      <c r="L725" s="213"/>
    </row>
    <row r="726" spans="1:12" s="218" customFormat="1" ht="12.75">
      <c r="A726" s="213"/>
      <c r="F726" s="234"/>
      <c r="I726" s="235"/>
      <c r="L726" s="213"/>
    </row>
    <row r="727" spans="1:12" s="218" customFormat="1" ht="12.75">
      <c r="A727" s="213"/>
      <c r="F727" s="234"/>
      <c r="I727" s="235"/>
      <c r="L727" s="213"/>
    </row>
    <row r="728" spans="1:12" s="218" customFormat="1" ht="12.75">
      <c r="A728" s="213"/>
      <c r="F728" s="234"/>
      <c r="I728" s="235"/>
      <c r="L728" s="213"/>
    </row>
    <row r="729" spans="1:12" s="218" customFormat="1" ht="12.75">
      <c r="A729" s="213"/>
      <c r="F729" s="234"/>
      <c r="I729" s="235"/>
      <c r="L729" s="213"/>
    </row>
    <row r="730" spans="1:12" s="218" customFormat="1" ht="12.75">
      <c r="A730" s="213"/>
      <c r="F730" s="234"/>
      <c r="I730" s="235"/>
      <c r="L730" s="213"/>
    </row>
    <row r="731" spans="1:12" s="218" customFormat="1" ht="12.75">
      <c r="A731" s="213"/>
      <c r="F731" s="234"/>
      <c r="I731" s="235"/>
      <c r="L731" s="213"/>
    </row>
    <row r="732" spans="1:12" s="218" customFormat="1" ht="12.75">
      <c r="A732" s="213"/>
      <c r="F732" s="234"/>
      <c r="I732" s="235"/>
      <c r="L732" s="213"/>
    </row>
    <row r="733" spans="1:12" s="218" customFormat="1" ht="12.75">
      <c r="A733" s="213"/>
      <c r="F733" s="234"/>
      <c r="I733" s="235"/>
      <c r="L733" s="213"/>
    </row>
    <row r="734" spans="1:12" s="218" customFormat="1" ht="12.75">
      <c r="A734" s="213"/>
      <c r="F734" s="234"/>
      <c r="I734" s="235"/>
      <c r="L734" s="213"/>
    </row>
    <row r="735" spans="1:12" s="218" customFormat="1" ht="12.75">
      <c r="A735" s="213"/>
      <c r="F735" s="234"/>
      <c r="I735" s="235"/>
      <c r="L735" s="213"/>
    </row>
    <row r="736" spans="1:12" s="218" customFormat="1" ht="12.75">
      <c r="A736" s="213"/>
      <c r="F736" s="234"/>
      <c r="I736" s="235"/>
      <c r="L736" s="213"/>
    </row>
    <row r="737" spans="1:12" s="218" customFormat="1" ht="12.75">
      <c r="A737" s="213"/>
      <c r="F737" s="234"/>
      <c r="I737" s="235"/>
      <c r="L737" s="213"/>
    </row>
    <row r="738" spans="1:12" s="218" customFormat="1" ht="12.75">
      <c r="A738" s="213"/>
      <c r="F738" s="234"/>
      <c r="I738" s="235"/>
      <c r="L738" s="213"/>
    </row>
    <row r="739" spans="1:12" s="218" customFormat="1" ht="12.75">
      <c r="A739" s="213"/>
      <c r="F739" s="234"/>
      <c r="I739" s="235"/>
      <c r="L739" s="213"/>
    </row>
    <row r="740" spans="1:12" s="218" customFormat="1" ht="12.75">
      <c r="A740" s="213"/>
      <c r="F740" s="234"/>
      <c r="I740" s="235"/>
      <c r="L740" s="213"/>
    </row>
    <row r="741" spans="1:12" s="218" customFormat="1" ht="12.75">
      <c r="A741" s="213"/>
      <c r="F741" s="234"/>
      <c r="I741" s="235"/>
      <c r="L741" s="213"/>
    </row>
    <row r="742" spans="1:12" s="218" customFormat="1" ht="12.75">
      <c r="A742" s="213"/>
      <c r="F742" s="234"/>
      <c r="I742" s="235"/>
      <c r="L742" s="213"/>
    </row>
    <row r="743" spans="1:12" s="218" customFormat="1" ht="12.75">
      <c r="A743" s="213"/>
      <c r="F743" s="234"/>
      <c r="I743" s="235"/>
      <c r="L743" s="213"/>
    </row>
    <row r="744" spans="1:12" s="218" customFormat="1" ht="12.75">
      <c r="A744" s="213"/>
      <c r="F744" s="234"/>
      <c r="I744" s="235"/>
      <c r="L744" s="213"/>
    </row>
    <row r="745" spans="1:12" s="218" customFormat="1" ht="12.75">
      <c r="A745" s="213"/>
      <c r="F745" s="234"/>
      <c r="I745" s="235"/>
      <c r="L745" s="213"/>
    </row>
    <row r="746" spans="1:12" s="218" customFormat="1" ht="12.75">
      <c r="A746" s="213"/>
      <c r="F746" s="234"/>
      <c r="I746" s="235"/>
      <c r="L746" s="213"/>
    </row>
    <row r="747" spans="1:12" s="218" customFormat="1" ht="12.75">
      <c r="A747" s="213"/>
      <c r="F747" s="234"/>
      <c r="I747" s="235"/>
      <c r="L747" s="213"/>
    </row>
    <row r="748" spans="1:12" s="218" customFormat="1" ht="12.75">
      <c r="A748" s="213"/>
      <c r="F748" s="234"/>
      <c r="I748" s="235"/>
      <c r="L748" s="213"/>
    </row>
    <row r="749" spans="1:12" s="218" customFormat="1" ht="12.75">
      <c r="A749" s="213"/>
      <c r="F749" s="234"/>
      <c r="I749" s="235"/>
      <c r="L749" s="213"/>
    </row>
    <row r="750" spans="1:12" s="218" customFormat="1" ht="12.75">
      <c r="A750" s="213"/>
      <c r="F750" s="234"/>
      <c r="I750" s="235"/>
      <c r="L750" s="213"/>
    </row>
    <row r="751" spans="1:12" s="218" customFormat="1" ht="12.75">
      <c r="A751" s="213"/>
      <c r="F751" s="234"/>
      <c r="I751" s="235"/>
      <c r="L751" s="213"/>
    </row>
    <row r="752" spans="1:12" s="218" customFormat="1" ht="12.75">
      <c r="A752" s="213"/>
      <c r="F752" s="234"/>
      <c r="I752" s="235"/>
      <c r="L752" s="213"/>
    </row>
    <row r="753" spans="1:12" s="218" customFormat="1" ht="12.75">
      <c r="A753" s="213"/>
      <c r="F753" s="234"/>
      <c r="I753" s="235"/>
      <c r="L753" s="213"/>
    </row>
    <row r="754" spans="1:12" s="218" customFormat="1" ht="12.75">
      <c r="A754" s="213"/>
      <c r="F754" s="234"/>
      <c r="I754" s="235"/>
      <c r="L754" s="213"/>
    </row>
    <row r="755" spans="1:12" s="218" customFormat="1" ht="12.75">
      <c r="A755" s="213"/>
      <c r="F755" s="234"/>
      <c r="I755" s="235"/>
      <c r="L755" s="213"/>
    </row>
    <row r="756" spans="1:12" s="218" customFormat="1" ht="12.75">
      <c r="A756" s="213"/>
      <c r="F756" s="234"/>
      <c r="I756" s="235"/>
      <c r="L756" s="213"/>
    </row>
    <row r="757" spans="1:12" s="218" customFormat="1" ht="12.75">
      <c r="A757" s="213"/>
      <c r="F757" s="234"/>
      <c r="I757" s="235"/>
      <c r="L757" s="213"/>
    </row>
    <row r="758" spans="1:12" s="218" customFormat="1" ht="12.75">
      <c r="A758" s="213"/>
      <c r="F758" s="234"/>
      <c r="I758" s="235"/>
      <c r="L758" s="213"/>
    </row>
    <row r="759" spans="1:12" s="218" customFormat="1" ht="12.75">
      <c r="A759" s="213"/>
      <c r="F759" s="234"/>
      <c r="I759" s="235"/>
      <c r="L759" s="213"/>
    </row>
    <row r="760" spans="1:12" s="218" customFormat="1" ht="12.75">
      <c r="A760" s="213"/>
      <c r="F760" s="234"/>
      <c r="I760" s="235"/>
      <c r="L760" s="213"/>
    </row>
    <row r="761" spans="1:12" s="218" customFormat="1" ht="12.75">
      <c r="A761" s="213"/>
      <c r="F761" s="234"/>
      <c r="I761" s="235"/>
      <c r="L761" s="213"/>
    </row>
    <row r="762" spans="1:12" s="218" customFormat="1" ht="12.75">
      <c r="A762" s="213"/>
      <c r="F762" s="234"/>
      <c r="I762" s="235"/>
      <c r="L762" s="213"/>
    </row>
    <row r="763" spans="1:12" s="218" customFormat="1" ht="12.75">
      <c r="A763" s="213"/>
      <c r="F763" s="234"/>
      <c r="I763" s="235"/>
      <c r="L763" s="213"/>
    </row>
    <row r="764" spans="1:12" s="218" customFormat="1" ht="12.75">
      <c r="A764" s="213"/>
      <c r="F764" s="234"/>
      <c r="I764" s="235"/>
      <c r="L764" s="213"/>
    </row>
    <row r="765" spans="1:12" s="218" customFormat="1" ht="12.75">
      <c r="A765" s="213"/>
      <c r="F765" s="234"/>
      <c r="I765" s="235"/>
      <c r="L765" s="213"/>
    </row>
    <row r="766" spans="1:12" s="218" customFormat="1" ht="12.75">
      <c r="A766" s="213"/>
      <c r="F766" s="234"/>
      <c r="I766" s="235"/>
      <c r="L766" s="213"/>
    </row>
    <row r="767" spans="1:12" s="218" customFormat="1" ht="12.75">
      <c r="A767" s="213"/>
      <c r="F767" s="234"/>
      <c r="I767" s="235"/>
      <c r="L767" s="213"/>
    </row>
    <row r="768" spans="1:12" s="218" customFormat="1" ht="12.75">
      <c r="A768" s="213"/>
      <c r="F768" s="234"/>
      <c r="I768" s="235"/>
      <c r="L768" s="213"/>
    </row>
    <row r="769" spans="1:12" s="218" customFormat="1" ht="12.75">
      <c r="A769" s="213"/>
      <c r="F769" s="234"/>
      <c r="I769" s="235"/>
      <c r="L769" s="213"/>
    </row>
    <row r="770" spans="1:12" s="218" customFormat="1" ht="12.75">
      <c r="A770" s="213"/>
      <c r="F770" s="234"/>
      <c r="I770" s="235"/>
      <c r="L770" s="213"/>
    </row>
    <row r="771" spans="1:12" s="218" customFormat="1" ht="12.75">
      <c r="A771" s="213"/>
      <c r="F771" s="234"/>
      <c r="I771" s="235"/>
      <c r="L771" s="213"/>
    </row>
    <row r="772" spans="1:12" s="218" customFormat="1" ht="12.75">
      <c r="A772" s="213"/>
      <c r="F772" s="234"/>
      <c r="I772" s="235"/>
      <c r="L772" s="213"/>
    </row>
    <row r="773" spans="1:12" s="218" customFormat="1" ht="12.75">
      <c r="A773" s="213"/>
      <c r="F773" s="234"/>
      <c r="I773" s="235"/>
      <c r="L773" s="213"/>
    </row>
    <row r="774" spans="1:12" s="218" customFormat="1" ht="12.75">
      <c r="A774" s="213"/>
      <c r="F774" s="234"/>
      <c r="I774" s="235"/>
      <c r="L774" s="213"/>
    </row>
    <row r="775" spans="1:12" s="218" customFormat="1" ht="12.75">
      <c r="A775" s="213"/>
      <c r="F775" s="234"/>
      <c r="I775" s="235"/>
      <c r="L775" s="213"/>
    </row>
    <row r="776" spans="1:12" s="218" customFormat="1" ht="12.75">
      <c r="A776" s="213"/>
      <c r="F776" s="234"/>
      <c r="I776" s="235"/>
      <c r="L776" s="213"/>
    </row>
    <row r="777" spans="1:12" s="218" customFormat="1" ht="12.75">
      <c r="A777" s="213"/>
      <c r="F777" s="234"/>
      <c r="I777" s="235"/>
      <c r="L777" s="213"/>
    </row>
    <row r="778" spans="1:12" s="218" customFormat="1" ht="12.75">
      <c r="A778" s="213"/>
      <c r="F778" s="234"/>
      <c r="I778" s="235"/>
      <c r="L778" s="213"/>
    </row>
    <row r="779" spans="1:12" s="218" customFormat="1" ht="12.75">
      <c r="A779" s="213"/>
      <c r="F779" s="234"/>
      <c r="I779" s="235"/>
      <c r="L779" s="213"/>
    </row>
    <row r="780" spans="1:12" s="218" customFormat="1" ht="12.75">
      <c r="A780" s="213"/>
      <c r="F780" s="234"/>
      <c r="I780" s="235"/>
      <c r="L780" s="213"/>
    </row>
    <row r="781" spans="1:12" s="218" customFormat="1" ht="12.75">
      <c r="A781" s="213"/>
      <c r="F781" s="234"/>
      <c r="I781" s="235"/>
      <c r="L781" s="213"/>
    </row>
    <row r="782" spans="1:12" s="218" customFormat="1" ht="12.75">
      <c r="A782" s="213"/>
      <c r="F782" s="234"/>
      <c r="I782" s="235"/>
      <c r="L782" s="213"/>
    </row>
    <row r="783" spans="1:12" s="218" customFormat="1" ht="12.75">
      <c r="A783" s="213"/>
      <c r="F783" s="234"/>
      <c r="I783" s="235"/>
      <c r="L783" s="213"/>
    </row>
    <row r="784" spans="1:12" s="218" customFormat="1" ht="12.75">
      <c r="A784" s="213"/>
      <c r="F784" s="234"/>
      <c r="I784" s="235"/>
      <c r="L784" s="213"/>
    </row>
    <row r="785" spans="1:12" s="218" customFormat="1" ht="12.75">
      <c r="A785" s="213"/>
      <c r="F785" s="234"/>
      <c r="I785" s="235"/>
      <c r="L785" s="213"/>
    </row>
    <row r="786" spans="1:12" s="218" customFormat="1" ht="12.75">
      <c r="A786" s="213"/>
      <c r="F786" s="234"/>
      <c r="I786" s="235"/>
      <c r="L786" s="213"/>
    </row>
    <row r="787" spans="1:12" s="218" customFormat="1" ht="12.75">
      <c r="A787" s="213"/>
      <c r="F787" s="234"/>
      <c r="I787" s="235"/>
      <c r="L787" s="213"/>
    </row>
    <row r="788" spans="1:12" s="218" customFormat="1" ht="12.75">
      <c r="A788" s="213"/>
      <c r="F788" s="234"/>
      <c r="I788" s="235"/>
      <c r="L788" s="213"/>
    </row>
    <row r="789" spans="1:12" s="218" customFormat="1" ht="12.75">
      <c r="A789" s="213"/>
      <c r="F789" s="234"/>
      <c r="I789" s="235"/>
      <c r="L789" s="213"/>
    </row>
    <row r="790" spans="1:12" s="218" customFormat="1" ht="12.75">
      <c r="A790" s="213"/>
      <c r="F790" s="234"/>
      <c r="I790" s="235"/>
      <c r="L790" s="213"/>
    </row>
    <row r="791" spans="1:12" s="218" customFormat="1" ht="12.75">
      <c r="A791" s="213"/>
      <c r="F791" s="234"/>
      <c r="I791" s="235"/>
      <c r="L791" s="213"/>
    </row>
    <row r="792" spans="1:12" s="218" customFormat="1" ht="12.75">
      <c r="A792" s="213"/>
      <c r="F792" s="234"/>
      <c r="I792" s="235"/>
      <c r="L792" s="213"/>
    </row>
    <row r="793" spans="1:12" s="218" customFormat="1" ht="12.75">
      <c r="A793" s="213"/>
      <c r="F793" s="234"/>
      <c r="I793" s="235"/>
      <c r="L793" s="213"/>
    </row>
    <row r="794" spans="1:12" s="218" customFormat="1" ht="12.75">
      <c r="A794" s="213"/>
      <c r="F794" s="234"/>
      <c r="I794" s="235"/>
      <c r="L794" s="213"/>
    </row>
    <row r="795" spans="1:12" s="218" customFormat="1" ht="12.75">
      <c r="A795" s="213"/>
      <c r="F795" s="234"/>
      <c r="I795" s="235"/>
      <c r="L795" s="213"/>
    </row>
    <row r="796" spans="1:12" s="218" customFormat="1" ht="12.75">
      <c r="A796" s="213"/>
      <c r="F796" s="234"/>
      <c r="I796" s="235"/>
      <c r="L796" s="213"/>
    </row>
    <row r="797" spans="1:12" s="218" customFormat="1" ht="12.75">
      <c r="A797" s="213"/>
      <c r="F797" s="234"/>
      <c r="I797" s="235"/>
      <c r="L797" s="213"/>
    </row>
    <row r="798" spans="1:12" s="218" customFormat="1" ht="12.75">
      <c r="A798" s="213"/>
      <c r="F798" s="234"/>
      <c r="I798" s="235"/>
      <c r="L798" s="213"/>
    </row>
    <row r="799" spans="1:12" s="218" customFormat="1" ht="12.75">
      <c r="A799" s="213"/>
      <c r="F799" s="234"/>
      <c r="I799" s="235"/>
      <c r="L799" s="213"/>
    </row>
    <row r="800" spans="1:12" s="218" customFormat="1" ht="12.75">
      <c r="A800" s="213"/>
      <c r="F800" s="234"/>
      <c r="I800" s="235"/>
      <c r="L800" s="213"/>
    </row>
    <row r="801" spans="1:12" s="218" customFormat="1" ht="12.75">
      <c r="A801" s="213"/>
      <c r="F801" s="234"/>
      <c r="I801" s="235"/>
      <c r="L801" s="213"/>
    </row>
    <row r="802" spans="1:12" s="218" customFormat="1" ht="12.75">
      <c r="A802" s="213"/>
      <c r="F802" s="234"/>
      <c r="I802" s="235"/>
      <c r="L802" s="213"/>
    </row>
    <row r="803" spans="1:12" s="218" customFormat="1" ht="12.75">
      <c r="A803" s="213"/>
      <c r="F803" s="234"/>
      <c r="I803" s="235"/>
      <c r="L803" s="213"/>
    </row>
    <row r="804" spans="1:12" s="218" customFormat="1" ht="12.75">
      <c r="A804" s="213"/>
      <c r="F804" s="234"/>
      <c r="I804" s="235"/>
      <c r="L804" s="213"/>
    </row>
    <row r="805" spans="1:12" s="218" customFormat="1" ht="12.75">
      <c r="A805" s="213"/>
      <c r="F805" s="234"/>
      <c r="I805" s="235"/>
      <c r="L805" s="213"/>
    </row>
    <row r="806" spans="1:12" s="218" customFormat="1" ht="12.75">
      <c r="A806" s="213"/>
      <c r="F806" s="234"/>
      <c r="I806" s="235"/>
      <c r="L806" s="213"/>
    </row>
    <row r="807" spans="1:12" s="218" customFormat="1" ht="12.75">
      <c r="A807" s="213"/>
      <c r="F807" s="234"/>
      <c r="I807" s="235"/>
      <c r="L807" s="213"/>
    </row>
    <row r="808" spans="1:12" s="218" customFormat="1" ht="12.75">
      <c r="A808" s="213"/>
      <c r="F808" s="234"/>
      <c r="I808" s="235"/>
      <c r="L808" s="213"/>
    </row>
    <row r="809" spans="1:12" s="218" customFormat="1" ht="12.75">
      <c r="A809" s="213"/>
      <c r="F809" s="234"/>
      <c r="I809" s="235"/>
      <c r="L809" s="213"/>
    </row>
    <row r="810" spans="1:12" s="218" customFormat="1" ht="12.75">
      <c r="A810" s="213"/>
      <c r="F810" s="234"/>
      <c r="I810" s="235"/>
      <c r="L810" s="213"/>
    </row>
    <row r="811" spans="1:12" s="218" customFormat="1" ht="12.75">
      <c r="A811" s="213"/>
      <c r="F811" s="234"/>
      <c r="I811" s="235"/>
      <c r="L811" s="213"/>
    </row>
    <row r="812" spans="1:12" s="218" customFormat="1" ht="12.75">
      <c r="A812" s="213"/>
      <c r="F812" s="234"/>
      <c r="I812" s="235"/>
      <c r="L812" s="213"/>
    </row>
    <row r="813" spans="1:12" s="218" customFormat="1" ht="12.75">
      <c r="A813" s="213"/>
      <c r="F813" s="234"/>
      <c r="I813" s="235"/>
      <c r="L813" s="213"/>
    </row>
    <row r="814" spans="1:12" s="218" customFormat="1" ht="12.75">
      <c r="A814" s="213"/>
      <c r="F814" s="234"/>
      <c r="I814" s="235"/>
      <c r="L814" s="213"/>
    </row>
    <row r="815" spans="1:12" s="218" customFormat="1" ht="12.75">
      <c r="A815" s="213"/>
      <c r="F815" s="234"/>
      <c r="I815" s="235"/>
      <c r="L815" s="213"/>
    </row>
    <row r="816" spans="1:12" s="218" customFormat="1" ht="12.75">
      <c r="A816" s="213"/>
      <c r="F816" s="234"/>
      <c r="I816" s="235"/>
      <c r="L816" s="213"/>
    </row>
    <row r="817" spans="1:12" s="218" customFormat="1" ht="12.75">
      <c r="A817" s="213"/>
      <c r="F817" s="234"/>
      <c r="I817" s="235"/>
      <c r="L817" s="213"/>
    </row>
    <row r="818" spans="1:12" s="218" customFormat="1" ht="12.75">
      <c r="A818" s="213"/>
      <c r="F818" s="234"/>
      <c r="I818" s="235"/>
      <c r="L818" s="213"/>
    </row>
    <row r="819" spans="1:12" s="218" customFormat="1" ht="12.75">
      <c r="A819" s="213"/>
      <c r="F819" s="234"/>
      <c r="I819" s="235"/>
      <c r="L819" s="213"/>
    </row>
    <row r="820" spans="1:12" s="218" customFormat="1" ht="12.75">
      <c r="A820" s="213"/>
      <c r="F820" s="234"/>
      <c r="I820" s="235"/>
      <c r="L820" s="213"/>
    </row>
    <row r="821" spans="1:12" s="218" customFormat="1" ht="12.75">
      <c r="A821" s="213"/>
      <c r="F821" s="234"/>
      <c r="I821" s="235"/>
      <c r="L821" s="213"/>
    </row>
    <row r="822" spans="1:12" s="218" customFormat="1" ht="12.75">
      <c r="A822" s="213"/>
      <c r="F822" s="234"/>
      <c r="I822" s="235"/>
      <c r="L822" s="213"/>
    </row>
    <row r="823" spans="1:12" s="218" customFormat="1" ht="12.75">
      <c r="A823" s="213"/>
      <c r="F823" s="234"/>
      <c r="I823" s="235"/>
      <c r="L823" s="213"/>
    </row>
    <row r="824" spans="1:12" s="218" customFormat="1" ht="12.75">
      <c r="A824" s="213"/>
      <c r="F824" s="234"/>
      <c r="I824" s="235"/>
      <c r="L824" s="213"/>
    </row>
    <row r="825" spans="1:12" s="218" customFormat="1" ht="12.75">
      <c r="A825" s="213"/>
      <c r="F825" s="234"/>
      <c r="I825" s="235"/>
      <c r="L825" s="213"/>
    </row>
    <row r="826" spans="1:12" s="218" customFormat="1" ht="12.75">
      <c r="A826" s="213"/>
      <c r="F826" s="234"/>
      <c r="I826" s="235"/>
      <c r="L826" s="213"/>
    </row>
    <row r="827" spans="1:12" s="218" customFormat="1" ht="12.75">
      <c r="A827" s="213"/>
      <c r="F827" s="234"/>
      <c r="I827" s="235"/>
      <c r="L827" s="213"/>
    </row>
    <row r="828" spans="1:12" s="218" customFormat="1" ht="12.75">
      <c r="A828" s="213"/>
      <c r="F828" s="234"/>
      <c r="I828" s="235"/>
      <c r="L828" s="213"/>
    </row>
    <row r="829" spans="1:12" s="218" customFormat="1" ht="12.75">
      <c r="A829" s="213"/>
      <c r="F829" s="234"/>
      <c r="I829" s="235"/>
      <c r="L829" s="213"/>
    </row>
    <row r="830" spans="1:12" s="218" customFormat="1" ht="12.75">
      <c r="A830" s="213"/>
      <c r="F830" s="234"/>
      <c r="I830" s="235"/>
      <c r="L830" s="213"/>
    </row>
    <row r="831" spans="1:12" s="218" customFormat="1" ht="12.75">
      <c r="A831" s="213"/>
      <c r="F831" s="234"/>
      <c r="I831" s="235"/>
      <c r="L831" s="213"/>
    </row>
    <row r="832" spans="1:12" s="218" customFormat="1" ht="12.75">
      <c r="A832" s="213"/>
      <c r="F832" s="234"/>
      <c r="I832" s="235"/>
      <c r="L832" s="213"/>
    </row>
    <row r="833" spans="1:12" s="218" customFormat="1" ht="12.75">
      <c r="A833" s="213"/>
      <c r="F833" s="234"/>
      <c r="I833" s="235"/>
      <c r="L833" s="213"/>
    </row>
    <row r="834" spans="1:12" s="218" customFormat="1" ht="12.75">
      <c r="A834" s="213"/>
      <c r="F834" s="234"/>
      <c r="I834" s="235"/>
      <c r="L834" s="213"/>
    </row>
    <row r="835" spans="1:12" s="218" customFormat="1" ht="12.75">
      <c r="A835" s="213"/>
      <c r="F835" s="234"/>
      <c r="I835" s="235"/>
      <c r="L835" s="213"/>
    </row>
    <row r="836" spans="1:12" s="218" customFormat="1" ht="12.75">
      <c r="A836" s="213"/>
      <c r="F836" s="234"/>
      <c r="I836" s="235"/>
      <c r="L836" s="213"/>
    </row>
    <row r="837" spans="1:12" s="218" customFormat="1" ht="12.75">
      <c r="A837" s="213"/>
      <c r="F837" s="234"/>
      <c r="I837" s="235"/>
      <c r="L837" s="213"/>
    </row>
    <row r="838" spans="1:12" s="218" customFormat="1" ht="12.75">
      <c r="A838" s="213"/>
      <c r="F838" s="234"/>
      <c r="I838" s="235"/>
      <c r="L838" s="213"/>
    </row>
    <row r="839" spans="1:12" s="218" customFormat="1" ht="12.75">
      <c r="A839" s="213"/>
      <c r="F839" s="234"/>
      <c r="I839" s="235"/>
      <c r="L839" s="213"/>
    </row>
    <row r="840" spans="1:12" s="218" customFormat="1" ht="12.75">
      <c r="A840" s="213"/>
      <c r="F840" s="234"/>
      <c r="I840" s="235"/>
      <c r="L840" s="213"/>
    </row>
    <row r="841" spans="1:12" s="218" customFormat="1" ht="12.75">
      <c r="A841" s="213"/>
      <c r="F841" s="234"/>
      <c r="I841" s="235"/>
      <c r="L841" s="213"/>
    </row>
    <row r="842" spans="1:12" s="218" customFormat="1" ht="12.75">
      <c r="A842" s="213"/>
      <c r="F842" s="234"/>
      <c r="I842" s="235"/>
      <c r="L842" s="213"/>
    </row>
    <row r="843" spans="1:12" s="218" customFormat="1" ht="12.75">
      <c r="A843" s="213"/>
      <c r="F843" s="234"/>
      <c r="I843" s="235"/>
      <c r="L843" s="213"/>
    </row>
    <row r="844" spans="1:12" s="218" customFormat="1" ht="12.75">
      <c r="A844" s="213"/>
      <c r="F844" s="234"/>
      <c r="I844" s="235"/>
      <c r="L844" s="213"/>
    </row>
    <row r="845" spans="1:12" s="218" customFormat="1" ht="12.75">
      <c r="A845" s="213"/>
      <c r="F845" s="234"/>
      <c r="I845" s="235"/>
      <c r="L845" s="213"/>
    </row>
    <row r="846" spans="1:12" s="218" customFormat="1" ht="12.75">
      <c r="A846" s="213"/>
      <c r="F846" s="234"/>
      <c r="I846" s="235"/>
      <c r="L846" s="213"/>
    </row>
    <row r="847" spans="1:12" s="218" customFormat="1" ht="12.75">
      <c r="A847" s="213"/>
      <c r="F847" s="234"/>
      <c r="I847" s="235"/>
      <c r="L847" s="213"/>
    </row>
    <row r="848" spans="1:12" s="218" customFormat="1" ht="12.75">
      <c r="A848" s="213"/>
      <c r="F848" s="234"/>
      <c r="I848" s="235"/>
      <c r="L848" s="213"/>
    </row>
    <row r="849" spans="1:12" s="218" customFormat="1" ht="12.75">
      <c r="A849" s="213"/>
      <c r="F849" s="234"/>
      <c r="I849" s="235"/>
      <c r="L849" s="213"/>
    </row>
    <row r="850" spans="1:12" s="218" customFormat="1" ht="12.75">
      <c r="A850" s="213"/>
      <c r="F850" s="234"/>
      <c r="I850" s="235"/>
      <c r="L850" s="213"/>
    </row>
    <row r="851" spans="1:12" s="218" customFormat="1" ht="12.75">
      <c r="A851" s="213"/>
      <c r="F851" s="234"/>
      <c r="I851" s="235"/>
      <c r="L851" s="213"/>
    </row>
    <row r="852" spans="1:12" s="218" customFormat="1" ht="12.75">
      <c r="A852" s="213"/>
      <c r="F852" s="234"/>
      <c r="I852" s="235"/>
      <c r="L852" s="213"/>
    </row>
    <row r="853" spans="1:12" s="218" customFormat="1" ht="12.75">
      <c r="A853" s="213"/>
      <c r="F853" s="234"/>
      <c r="I853" s="235"/>
      <c r="L853" s="213"/>
    </row>
    <row r="854" spans="1:12" s="218" customFormat="1" ht="12.75">
      <c r="A854" s="213"/>
      <c r="F854" s="234"/>
      <c r="I854" s="235"/>
      <c r="L854" s="213"/>
    </row>
    <row r="855" spans="1:12" s="218" customFormat="1" ht="12.75">
      <c r="A855" s="213"/>
      <c r="F855" s="234"/>
      <c r="I855" s="235"/>
      <c r="L855" s="213"/>
    </row>
    <row r="856" spans="1:12" s="218" customFormat="1" ht="12.75">
      <c r="A856" s="213"/>
      <c r="F856" s="234"/>
      <c r="I856" s="235"/>
      <c r="L856" s="213"/>
    </row>
    <row r="857" spans="1:12" s="218" customFormat="1" ht="12.75">
      <c r="A857" s="213"/>
      <c r="F857" s="234"/>
      <c r="I857" s="235"/>
      <c r="L857" s="213"/>
    </row>
    <row r="858" spans="1:12" s="218" customFormat="1" ht="12.75">
      <c r="A858" s="213"/>
      <c r="F858" s="234"/>
      <c r="I858" s="235"/>
      <c r="L858" s="213"/>
    </row>
    <row r="859" spans="1:12" s="218" customFormat="1" ht="12.75">
      <c r="A859" s="213"/>
      <c r="F859" s="234"/>
      <c r="I859" s="235"/>
      <c r="L859" s="213"/>
    </row>
    <row r="860" spans="1:12" s="218" customFormat="1" ht="12.75">
      <c r="A860" s="213"/>
      <c r="F860" s="234"/>
      <c r="I860" s="235"/>
      <c r="L860" s="213"/>
    </row>
    <row r="861" spans="1:12" s="218" customFormat="1" ht="12.75">
      <c r="A861" s="213"/>
      <c r="F861" s="234"/>
      <c r="I861" s="235"/>
      <c r="L861" s="213"/>
    </row>
    <row r="862" spans="1:12" s="218" customFormat="1" ht="12.75">
      <c r="A862" s="213"/>
      <c r="F862" s="234"/>
      <c r="I862" s="235"/>
      <c r="L862" s="213"/>
    </row>
    <row r="863" spans="1:12" s="218" customFormat="1" ht="12.75">
      <c r="A863" s="213"/>
      <c r="F863" s="234"/>
      <c r="I863" s="235"/>
      <c r="L863" s="213"/>
    </row>
    <row r="864" spans="1:12" s="218" customFormat="1" ht="12.75">
      <c r="A864" s="213"/>
      <c r="F864" s="234"/>
      <c r="I864" s="235"/>
      <c r="L864" s="213"/>
    </row>
    <row r="865" spans="1:12" s="218" customFormat="1" ht="12.75">
      <c r="A865" s="213"/>
      <c r="F865" s="234"/>
      <c r="I865" s="235"/>
      <c r="L865" s="213"/>
    </row>
    <row r="866" spans="1:12" s="218" customFormat="1" ht="12.75">
      <c r="A866" s="213"/>
      <c r="F866" s="234"/>
      <c r="I866" s="235"/>
      <c r="L866" s="213"/>
    </row>
    <row r="867" spans="1:12" s="218" customFormat="1" ht="12.75">
      <c r="A867" s="213"/>
      <c r="F867" s="234"/>
      <c r="I867" s="235"/>
      <c r="L867" s="213"/>
    </row>
    <row r="868" spans="1:12" s="218" customFormat="1" ht="12.75">
      <c r="A868" s="213"/>
      <c r="F868" s="234"/>
      <c r="I868" s="235"/>
      <c r="L868" s="213"/>
    </row>
    <row r="869" spans="1:12" s="218" customFormat="1" ht="12.75">
      <c r="A869" s="213"/>
      <c r="F869" s="234"/>
      <c r="I869" s="235"/>
      <c r="L869" s="213"/>
    </row>
    <row r="870" spans="1:12" s="218" customFormat="1" ht="12.75">
      <c r="A870" s="213"/>
      <c r="F870" s="234"/>
      <c r="I870" s="235"/>
      <c r="L870" s="213"/>
    </row>
    <row r="871" spans="1:12" s="218" customFormat="1" ht="12.75">
      <c r="A871" s="213"/>
      <c r="F871" s="234"/>
      <c r="I871" s="235"/>
      <c r="L871" s="213"/>
    </row>
    <row r="872" spans="1:12" s="218" customFormat="1" ht="12.75">
      <c r="A872" s="213"/>
      <c r="F872" s="234"/>
      <c r="I872" s="235"/>
      <c r="L872" s="213"/>
    </row>
    <row r="873" spans="1:12" s="218" customFormat="1" ht="12.75">
      <c r="A873" s="213"/>
      <c r="F873" s="234"/>
      <c r="I873" s="235"/>
      <c r="L873" s="213"/>
    </row>
    <row r="874" spans="1:12" s="218" customFormat="1" ht="12.75">
      <c r="A874" s="213"/>
      <c r="F874" s="234"/>
      <c r="I874" s="235"/>
      <c r="L874" s="213"/>
    </row>
    <row r="875" spans="1:12" s="218" customFormat="1" ht="12.75">
      <c r="A875" s="213"/>
      <c r="F875" s="234"/>
      <c r="I875" s="235"/>
      <c r="L875" s="213"/>
    </row>
    <row r="876" spans="1:12" s="218" customFormat="1" ht="12.75">
      <c r="A876" s="213"/>
      <c r="F876" s="234"/>
      <c r="I876" s="235"/>
      <c r="L876" s="213"/>
    </row>
    <row r="877" spans="1:12" s="218" customFormat="1" ht="12.75">
      <c r="A877" s="213"/>
      <c r="F877" s="234"/>
      <c r="I877" s="235"/>
      <c r="L877" s="213"/>
    </row>
    <row r="878" spans="1:12" s="218" customFormat="1" ht="12.75">
      <c r="A878" s="213"/>
      <c r="F878" s="234"/>
      <c r="I878" s="235"/>
      <c r="L878" s="213"/>
    </row>
    <row r="879" spans="1:12" s="218" customFormat="1" ht="12.75">
      <c r="A879" s="213"/>
      <c r="F879" s="234"/>
      <c r="I879" s="235"/>
      <c r="L879" s="213"/>
    </row>
    <row r="880" spans="1:12" s="218" customFormat="1" ht="12.75">
      <c r="A880" s="213"/>
      <c r="F880" s="234"/>
      <c r="I880" s="235"/>
      <c r="L880" s="213"/>
    </row>
    <row r="881" spans="1:12" s="218" customFormat="1" ht="12.75">
      <c r="A881" s="213"/>
      <c r="F881" s="234"/>
      <c r="I881" s="235"/>
      <c r="L881" s="213"/>
    </row>
    <row r="882" spans="1:12" s="218" customFormat="1" ht="12.75">
      <c r="A882" s="213"/>
      <c r="F882" s="234"/>
      <c r="I882" s="235"/>
      <c r="L882" s="213"/>
    </row>
    <row r="883" spans="1:12" s="218" customFormat="1" ht="12.75">
      <c r="A883" s="213"/>
      <c r="F883" s="234"/>
      <c r="I883" s="235"/>
      <c r="L883" s="213"/>
    </row>
    <row r="884" spans="1:12" s="218" customFormat="1" ht="12.75">
      <c r="A884" s="213"/>
      <c r="F884" s="234"/>
      <c r="I884" s="235"/>
      <c r="L884" s="213"/>
    </row>
    <row r="885" spans="1:12" s="218" customFormat="1" ht="12.75">
      <c r="A885" s="213"/>
      <c r="F885" s="234"/>
      <c r="I885" s="235"/>
      <c r="L885" s="213"/>
    </row>
    <row r="886" spans="1:12" s="218" customFormat="1" ht="12.75">
      <c r="A886" s="213"/>
      <c r="F886" s="234"/>
      <c r="I886" s="235"/>
      <c r="L886" s="213"/>
    </row>
    <row r="887" spans="1:12" s="218" customFormat="1" ht="12.75">
      <c r="A887" s="213"/>
      <c r="F887" s="234"/>
      <c r="I887" s="235"/>
      <c r="L887" s="213"/>
    </row>
    <row r="888" spans="1:12" s="218" customFormat="1" ht="12.75">
      <c r="A888" s="213"/>
      <c r="F888" s="234"/>
      <c r="I888" s="235"/>
      <c r="L888" s="213"/>
    </row>
    <row r="889" spans="1:12" s="218" customFormat="1" ht="12.75">
      <c r="A889" s="213"/>
      <c r="F889" s="234"/>
      <c r="I889" s="235"/>
      <c r="L889" s="213"/>
    </row>
    <row r="890" spans="1:12" s="218" customFormat="1" ht="12.75">
      <c r="A890" s="213"/>
      <c r="F890" s="234"/>
      <c r="I890" s="235"/>
      <c r="L890" s="213"/>
    </row>
    <row r="891" spans="1:12" s="218" customFormat="1" ht="12.75">
      <c r="A891" s="213"/>
      <c r="F891" s="234"/>
      <c r="I891" s="235"/>
      <c r="L891" s="213"/>
    </row>
    <row r="892" spans="1:12" s="218" customFormat="1" ht="12.75">
      <c r="A892" s="213"/>
      <c r="F892" s="234"/>
      <c r="I892" s="235"/>
      <c r="L892" s="213"/>
    </row>
    <row r="893" spans="1:12" s="218" customFormat="1" ht="12.75">
      <c r="A893" s="213"/>
      <c r="F893" s="234"/>
      <c r="I893" s="235"/>
      <c r="L893" s="213"/>
    </row>
    <row r="894" spans="1:12" s="218" customFormat="1" ht="12.75">
      <c r="A894" s="213"/>
      <c r="F894" s="234"/>
      <c r="I894" s="235"/>
      <c r="L894" s="213"/>
    </row>
    <row r="895" spans="1:12" s="218" customFormat="1" ht="12.75">
      <c r="A895" s="213"/>
      <c r="F895" s="234"/>
      <c r="I895" s="235"/>
      <c r="L895" s="213"/>
    </row>
    <row r="896" spans="1:12" s="218" customFormat="1" ht="12.75">
      <c r="A896" s="213"/>
      <c r="F896" s="234"/>
      <c r="I896" s="235"/>
      <c r="L896" s="213"/>
    </row>
    <row r="897" spans="1:12" s="218" customFormat="1" ht="12.75">
      <c r="A897" s="213"/>
      <c r="F897" s="234"/>
      <c r="I897" s="235"/>
      <c r="L897" s="213"/>
    </row>
    <row r="898" spans="1:12" s="218" customFormat="1" ht="12.75">
      <c r="A898" s="213"/>
      <c r="F898" s="234"/>
      <c r="I898" s="235"/>
      <c r="L898" s="213"/>
    </row>
    <row r="899" spans="1:12" s="218" customFormat="1" ht="12.75">
      <c r="A899" s="213"/>
      <c r="F899" s="234"/>
      <c r="I899" s="235"/>
      <c r="L899" s="213"/>
    </row>
    <row r="900" spans="1:12" s="218" customFormat="1" ht="12.75">
      <c r="A900" s="213"/>
      <c r="F900" s="234"/>
      <c r="I900" s="235"/>
      <c r="L900" s="213"/>
    </row>
    <row r="901" spans="1:12" s="218" customFormat="1" ht="12.75">
      <c r="A901" s="213"/>
      <c r="F901" s="234"/>
      <c r="I901" s="235"/>
      <c r="L901" s="213"/>
    </row>
    <row r="902" spans="1:12" s="218" customFormat="1" ht="12.75">
      <c r="A902" s="213"/>
      <c r="F902" s="234"/>
      <c r="I902" s="235"/>
      <c r="L902" s="213"/>
    </row>
    <row r="903" spans="1:12" s="218" customFormat="1" ht="12.75">
      <c r="A903" s="213"/>
      <c r="F903" s="234"/>
      <c r="I903" s="235"/>
      <c r="L903" s="213"/>
    </row>
    <row r="904" spans="1:12" s="218" customFormat="1" ht="12.75">
      <c r="A904" s="213"/>
      <c r="F904" s="234"/>
      <c r="I904" s="235"/>
      <c r="L904" s="213"/>
    </row>
    <row r="905" spans="1:12" s="218" customFormat="1" ht="12.75">
      <c r="A905" s="213"/>
      <c r="F905" s="234"/>
      <c r="I905" s="235"/>
      <c r="L905" s="213"/>
    </row>
    <row r="906" spans="1:12" s="218" customFormat="1" ht="12.75">
      <c r="A906" s="213"/>
      <c r="F906" s="234"/>
      <c r="I906" s="235"/>
      <c r="L906" s="213"/>
    </row>
    <row r="907" spans="1:12" s="218" customFormat="1" ht="12.75">
      <c r="A907" s="213"/>
      <c r="F907" s="234"/>
      <c r="I907" s="235"/>
      <c r="L907" s="213"/>
    </row>
    <row r="908" spans="1:12" s="218" customFormat="1" ht="12.75">
      <c r="A908" s="213"/>
      <c r="F908" s="234"/>
      <c r="I908" s="235"/>
      <c r="L908" s="213"/>
    </row>
    <row r="909" spans="1:12" s="218" customFormat="1" ht="12.75">
      <c r="A909" s="213"/>
      <c r="F909" s="234"/>
      <c r="I909" s="235"/>
      <c r="L909" s="213"/>
    </row>
    <row r="910" spans="1:12" s="218" customFormat="1" ht="12.75">
      <c r="A910" s="213"/>
      <c r="F910" s="234"/>
      <c r="I910" s="235"/>
      <c r="L910" s="213"/>
    </row>
    <row r="911" spans="1:12" s="218" customFormat="1" ht="12.75">
      <c r="A911" s="213"/>
      <c r="F911" s="234"/>
      <c r="I911" s="235"/>
      <c r="L911" s="213"/>
    </row>
    <row r="912" spans="1:12" s="218" customFormat="1" ht="12.75">
      <c r="A912" s="213"/>
      <c r="F912" s="234"/>
      <c r="I912" s="235"/>
      <c r="L912" s="213"/>
    </row>
    <row r="913" spans="1:12" s="218" customFormat="1" ht="12.75">
      <c r="A913" s="213"/>
      <c r="F913" s="234"/>
      <c r="I913" s="235"/>
      <c r="L913" s="213"/>
    </row>
    <row r="914" spans="1:12" s="218" customFormat="1" ht="12.75">
      <c r="A914" s="213"/>
      <c r="F914" s="234"/>
      <c r="I914" s="235"/>
      <c r="L914" s="213"/>
    </row>
    <row r="915" spans="1:12" s="218" customFormat="1" ht="12.75">
      <c r="A915" s="213"/>
      <c r="F915" s="234"/>
      <c r="I915" s="235"/>
      <c r="L915" s="213"/>
    </row>
    <row r="916" spans="1:12" s="218" customFormat="1" ht="12.75">
      <c r="A916" s="213"/>
      <c r="F916" s="234"/>
      <c r="I916" s="235"/>
      <c r="L916" s="213"/>
    </row>
    <row r="917" spans="1:12" s="218" customFormat="1" ht="12.75">
      <c r="A917" s="213"/>
      <c r="F917" s="234"/>
      <c r="I917" s="235"/>
      <c r="L917" s="213"/>
    </row>
    <row r="918" spans="1:12" s="218" customFormat="1" ht="12.75">
      <c r="A918" s="213"/>
      <c r="F918" s="234"/>
      <c r="I918" s="235"/>
      <c r="L918" s="213"/>
    </row>
    <row r="919" spans="1:12" s="218" customFormat="1" ht="12.75">
      <c r="A919" s="213"/>
      <c r="F919" s="234"/>
      <c r="I919" s="235"/>
      <c r="L919" s="213"/>
    </row>
    <row r="920" spans="1:12" s="218" customFormat="1" ht="12.75">
      <c r="A920" s="213"/>
      <c r="F920" s="234"/>
      <c r="I920" s="235"/>
      <c r="L920" s="213"/>
    </row>
    <row r="921" spans="1:12" s="218" customFormat="1" ht="12.75">
      <c r="A921" s="213"/>
      <c r="F921" s="234"/>
      <c r="I921" s="235"/>
      <c r="L921" s="213"/>
    </row>
    <row r="922" spans="1:12" s="218" customFormat="1" ht="12.75">
      <c r="A922" s="213"/>
      <c r="F922" s="234"/>
      <c r="I922" s="235"/>
      <c r="L922" s="213"/>
    </row>
    <row r="923" spans="1:12" s="218" customFormat="1" ht="12.75">
      <c r="A923" s="213"/>
      <c r="F923" s="234"/>
      <c r="I923" s="235"/>
      <c r="L923" s="213"/>
    </row>
    <row r="924" spans="1:12" s="218" customFormat="1" ht="12.75">
      <c r="A924" s="213"/>
      <c r="F924" s="234"/>
      <c r="I924" s="235"/>
      <c r="L924" s="213"/>
    </row>
    <row r="925" spans="1:12" s="218" customFormat="1" ht="12.75">
      <c r="A925" s="213"/>
      <c r="F925" s="234"/>
      <c r="I925" s="235"/>
      <c r="L925" s="213"/>
    </row>
    <row r="926" spans="1:12" s="218" customFormat="1" ht="12.75">
      <c r="A926" s="213"/>
      <c r="F926" s="234"/>
      <c r="I926" s="235"/>
      <c r="L926" s="213"/>
    </row>
    <row r="927" spans="1:12" s="218" customFormat="1" ht="12.75">
      <c r="A927" s="213"/>
      <c r="F927" s="234"/>
      <c r="I927" s="235"/>
      <c r="L927" s="213"/>
    </row>
    <row r="928" spans="1:12" s="218" customFormat="1" ht="12.75">
      <c r="A928" s="213"/>
      <c r="F928" s="234"/>
      <c r="I928" s="235"/>
      <c r="L928" s="213"/>
    </row>
    <row r="929" spans="1:12" s="218" customFormat="1" ht="12.75">
      <c r="A929" s="213"/>
      <c r="F929" s="234"/>
      <c r="I929" s="235"/>
      <c r="L929" s="213"/>
    </row>
    <row r="930" spans="1:12" s="218" customFormat="1" ht="12.75">
      <c r="A930" s="213"/>
      <c r="F930" s="234"/>
      <c r="I930" s="235"/>
      <c r="L930" s="213"/>
    </row>
    <row r="931" spans="1:12" s="218" customFormat="1" ht="12.75">
      <c r="A931" s="213"/>
      <c r="F931" s="234"/>
      <c r="I931" s="235"/>
      <c r="L931" s="213"/>
    </row>
    <row r="932" spans="1:12" s="218" customFormat="1" ht="12.75">
      <c r="A932" s="213"/>
      <c r="F932" s="234"/>
      <c r="I932" s="235"/>
      <c r="L932" s="213"/>
    </row>
    <row r="933" spans="1:12" s="218" customFormat="1" ht="12.75">
      <c r="A933" s="213"/>
      <c r="F933" s="234"/>
      <c r="I933" s="235"/>
      <c r="L933" s="213"/>
    </row>
    <row r="934" spans="1:12" s="218" customFormat="1" ht="12.75">
      <c r="A934" s="213"/>
      <c r="F934" s="234"/>
      <c r="I934" s="235"/>
      <c r="L934" s="213"/>
    </row>
    <row r="935" spans="1:12" s="218" customFormat="1" ht="12.75">
      <c r="A935" s="213"/>
      <c r="F935" s="234"/>
      <c r="I935" s="235"/>
      <c r="L935" s="213"/>
    </row>
    <row r="936" spans="1:12" s="218" customFormat="1" ht="12.75">
      <c r="A936" s="213"/>
      <c r="F936" s="234"/>
      <c r="I936" s="235"/>
      <c r="L936" s="213"/>
    </row>
    <row r="937" spans="1:12" s="218" customFormat="1" ht="12.75">
      <c r="A937" s="213"/>
      <c r="F937" s="234"/>
      <c r="I937" s="235"/>
      <c r="L937" s="213"/>
    </row>
    <row r="938" spans="1:12" s="218" customFormat="1" ht="12.75">
      <c r="A938" s="213"/>
      <c r="F938" s="234"/>
      <c r="I938" s="235"/>
      <c r="L938" s="213"/>
    </row>
    <row r="939" spans="1:12" s="218" customFormat="1" ht="12.75">
      <c r="A939" s="213"/>
      <c r="F939" s="234"/>
      <c r="I939" s="235"/>
      <c r="L939" s="213"/>
    </row>
    <row r="940" spans="1:12" s="218" customFormat="1" ht="12.75">
      <c r="A940" s="213"/>
      <c r="F940" s="234"/>
      <c r="I940" s="235"/>
      <c r="L940" s="213"/>
    </row>
    <row r="941" spans="1:12" s="218" customFormat="1" ht="12.75">
      <c r="A941" s="213"/>
      <c r="F941" s="234"/>
      <c r="I941" s="235"/>
      <c r="L941" s="213"/>
    </row>
    <row r="942" spans="1:12" s="218" customFormat="1" ht="12.75">
      <c r="A942" s="213"/>
      <c r="F942" s="234"/>
      <c r="I942" s="235"/>
      <c r="L942" s="213"/>
    </row>
    <row r="943" spans="1:12" s="218" customFormat="1" ht="12.75">
      <c r="A943" s="213"/>
      <c r="F943" s="234"/>
      <c r="I943" s="235"/>
      <c r="L943" s="213"/>
    </row>
    <row r="944" spans="1:12" s="218" customFormat="1" ht="12.75">
      <c r="A944" s="213"/>
      <c r="F944" s="234"/>
      <c r="I944" s="235"/>
      <c r="L944" s="213"/>
    </row>
    <row r="945" spans="1:12" s="218" customFormat="1" ht="12.75">
      <c r="A945" s="213"/>
      <c r="F945" s="234"/>
      <c r="I945" s="235"/>
      <c r="L945" s="213"/>
    </row>
    <row r="946" spans="1:12" s="218" customFormat="1" ht="12.75">
      <c r="A946" s="213"/>
      <c r="F946" s="234"/>
      <c r="I946" s="235"/>
      <c r="L946" s="213"/>
    </row>
    <row r="947" spans="1:12" s="218" customFormat="1" ht="12.75">
      <c r="A947" s="213"/>
      <c r="F947" s="234"/>
      <c r="I947" s="235"/>
      <c r="L947" s="213"/>
    </row>
    <row r="948" spans="1:12" s="218" customFormat="1" ht="12.75">
      <c r="A948" s="213"/>
      <c r="F948" s="234"/>
      <c r="I948" s="235"/>
      <c r="L948" s="213"/>
    </row>
    <row r="949" spans="1:12" s="218" customFormat="1" ht="12.75">
      <c r="A949" s="213"/>
      <c r="F949" s="234"/>
      <c r="I949" s="235"/>
      <c r="L949" s="213"/>
    </row>
    <row r="950" spans="1:12" s="218" customFormat="1" ht="12.75">
      <c r="A950" s="213"/>
      <c r="F950" s="234"/>
      <c r="I950" s="235"/>
      <c r="L950" s="213"/>
    </row>
    <row r="951" spans="1:12" s="218" customFormat="1" ht="12.75">
      <c r="A951" s="213"/>
      <c r="F951" s="234"/>
      <c r="I951" s="235"/>
      <c r="L951" s="213"/>
    </row>
    <row r="952" spans="1:12" s="218" customFormat="1" ht="12.75">
      <c r="A952" s="213"/>
      <c r="F952" s="234"/>
      <c r="I952" s="235"/>
      <c r="L952" s="213"/>
    </row>
    <row r="953" spans="1:12" s="218" customFormat="1" ht="12.75">
      <c r="A953" s="213"/>
      <c r="F953" s="234"/>
      <c r="I953" s="235"/>
      <c r="L953" s="213"/>
    </row>
    <row r="954" spans="1:12" s="218" customFormat="1" ht="12.75">
      <c r="A954" s="213"/>
      <c r="F954" s="234"/>
      <c r="I954" s="235"/>
      <c r="L954" s="213"/>
    </row>
    <row r="955" spans="1:12" s="218" customFormat="1" ht="12.75">
      <c r="A955" s="213"/>
      <c r="F955" s="234"/>
      <c r="I955" s="235"/>
      <c r="L955" s="213"/>
    </row>
    <row r="956" spans="1:12" s="218" customFormat="1" ht="12.75">
      <c r="A956" s="213"/>
      <c r="F956" s="234"/>
      <c r="I956" s="235"/>
      <c r="L956" s="213"/>
    </row>
    <row r="957" spans="1:12" s="218" customFormat="1" ht="12.75">
      <c r="A957" s="213"/>
      <c r="F957" s="234"/>
      <c r="I957" s="235"/>
      <c r="L957" s="213"/>
    </row>
    <row r="958" spans="1:12" s="218" customFormat="1" ht="12.75">
      <c r="A958" s="213"/>
      <c r="F958" s="234"/>
      <c r="I958" s="235"/>
      <c r="L958" s="213"/>
    </row>
    <row r="959" spans="1:12" s="218" customFormat="1" ht="12.75">
      <c r="A959" s="213"/>
      <c r="F959" s="234"/>
      <c r="I959" s="235"/>
      <c r="L959" s="213"/>
    </row>
    <row r="960" spans="1:12" s="218" customFormat="1" ht="12.75">
      <c r="A960" s="213"/>
      <c r="F960" s="234"/>
      <c r="I960" s="235"/>
      <c r="L960" s="213"/>
    </row>
    <row r="961" spans="1:12" s="218" customFormat="1" ht="12.75">
      <c r="A961" s="213"/>
      <c r="F961" s="234"/>
      <c r="I961" s="235"/>
      <c r="L961" s="213"/>
    </row>
    <row r="962" spans="1:12" s="218" customFormat="1" ht="12.75">
      <c r="A962" s="213"/>
      <c r="F962" s="234"/>
      <c r="I962" s="235"/>
      <c r="L962" s="213"/>
    </row>
    <row r="963" spans="1:12" s="218" customFormat="1" ht="12.75">
      <c r="A963" s="213"/>
      <c r="F963" s="234"/>
      <c r="I963" s="235"/>
      <c r="L963" s="213"/>
    </row>
    <row r="964" spans="1:12" s="218" customFormat="1" ht="12.75">
      <c r="A964" s="213"/>
      <c r="F964" s="234"/>
      <c r="I964" s="235"/>
      <c r="L964" s="213"/>
    </row>
    <row r="965" spans="1:12" s="218" customFormat="1" ht="12.75">
      <c r="A965" s="213"/>
      <c r="F965" s="234"/>
      <c r="I965" s="235"/>
      <c r="L965" s="213"/>
    </row>
    <row r="966" spans="1:12" s="218" customFormat="1" ht="12.75">
      <c r="A966" s="213"/>
      <c r="F966" s="234"/>
      <c r="I966" s="235"/>
      <c r="L966" s="213"/>
    </row>
    <row r="967" spans="1:12" s="218" customFormat="1" ht="12.75">
      <c r="A967" s="213"/>
      <c r="F967" s="234"/>
      <c r="I967" s="235"/>
      <c r="L967" s="213"/>
    </row>
    <row r="968" spans="1:12" s="218" customFormat="1" ht="12.75">
      <c r="A968" s="213"/>
      <c r="F968" s="234"/>
      <c r="I968" s="235"/>
      <c r="L968" s="213"/>
    </row>
    <row r="969" spans="1:12" s="218" customFormat="1" ht="12.75">
      <c r="A969" s="213"/>
      <c r="F969" s="234"/>
      <c r="I969" s="235"/>
      <c r="L969" s="213"/>
    </row>
    <row r="970" spans="1:12" s="218" customFormat="1" ht="12.75">
      <c r="A970" s="213"/>
      <c r="F970" s="234"/>
      <c r="I970" s="235"/>
      <c r="L970" s="213"/>
    </row>
    <row r="971" spans="1:12" s="218" customFormat="1" ht="12.75">
      <c r="A971" s="213"/>
      <c r="F971" s="234"/>
      <c r="I971" s="235"/>
      <c r="L971" s="213"/>
    </row>
    <row r="972" spans="1:12" s="218" customFormat="1" ht="12.75">
      <c r="A972" s="213"/>
      <c r="F972" s="234"/>
      <c r="I972" s="235"/>
      <c r="L972" s="213"/>
    </row>
    <row r="973" spans="1:12" s="218" customFormat="1" ht="12.75">
      <c r="A973" s="213"/>
      <c r="F973" s="234"/>
      <c r="I973" s="235"/>
      <c r="L973" s="213"/>
    </row>
    <row r="974" spans="1:12" s="218" customFormat="1" ht="12.75">
      <c r="A974" s="213"/>
      <c r="F974" s="234"/>
      <c r="I974" s="235"/>
      <c r="L974" s="213"/>
    </row>
    <row r="975" spans="1:12" s="218" customFormat="1" ht="12.75">
      <c r="A975" s="213"/>
      <c r="F975" s="234"/>
      <c r="I975" s="235"/>
      <c r="L975" s="213"/>
    </row>
    <row r="976" spans="1:12" s="218" customFormat="1" ht="12.75">
      <c r="A976" s="213"/>
      <c r="F976" s="234"/>
      <c r="I976" s="235"/>
      <c r="L976" s="213"/>
    </row>
    <row r="977" spans="1:12" s="218" customFormat="1" ht="12.75">
      <c r="A977" s="213"/>
      <c r="F977" s="234"/>
      <c r="I977" s="235"/>
      <c r="L977" s="213"/>
    </row>
    <row r="978" spans="1:12" s="218" customFormat="1" ht="12.75">
      <c r="A978" s="213"/>
      <c r="F978" s="234"/>
      <c r="I978" s="235"/>
      <c r="L978" s="213"/>
    </row>
    <row r="979" spans="1:12" s="218" customFormat="1" ht="12.75">
      <c r="A979" s="213"/>
      <c r="F979" s="234"/>
      <c r="I979" s="235"/>
      <c r="L979" s="213"/>
    </row>
    <row r="980" spans="1:12" s="218" customFormat="1" ht="12.75">
      <c r="A980" s="213"/>
      <c r="F980" s="234"/>
      <c r="I980" s="235"/>
      <c r="L980" s="213"/>
    </row>
    <row r="981" spans="1:12" s="218" customFormat="1" ht="12.75">
      <c r="A981" s="213"/>
      <c r="F981" s="234"/>
      <c r="I981" s="235"/>
      <c r="L981" s="213"/>
    </row>
    <row r="982" spans="1:12" s="218" customFormat="1" ht="12.75">
      <c r="A982" s="213"/>
      <c r="F982" s="234"/>
      <c r="I982" s="235"/>
      <c r="L982" s="213"/>
    </row>
    <row r="983" spans="1:12" s="218" customFormat="1" ht="12.75">
      <c r="A983" s="213"/>
      <c r="F983" s="234"/>
      <c r="I983" s="235"/>
      <c r="L983" s="213"/>
    </row>
    <row r="984" spans="1:12" s="218" customFormat="1" ht="12.75">
      <c r="A984" s="213"/>
      <c r="F984" s="234"/>
      <c r="I984" s="235"/>
      <c r="L984" s="213"/>
    </row>
    <row r="985" spans="1:12" s="218" customFormat="1" ht="12.75">
      <c r="A985" s="213"/>
      <c r="F985" s="234"/>
      <c r="I985" s="235"/>
      <c r="L985" s="213"/>
    </row>
    <row r="986" spans="1:12" s="218" customFormat="1" ht="12.75">
      <c r="A986" s="213"/>
      <c r="F986" s="234"/>
      <c r="I986" s="235"/>
      <c r="L986" s="213"/>
    </row>
    <row r="987" spans="1:12" s="218" customFormat="1" ht="12.75">
      <c r="A987" s="213"/>
      <c r="F987" s="234"/>
      <c r="I987" s="235"/>
      <c r="L987" s="213"/>
    </row>
    <row r="988" spans="1:12" s="218" customFormat="1" ht="12.75">
      <c r="A988" s="213"/>
      <c r="F988" s="234"/>
      <c r="I988" s="235"/>
      <c r="L988" s="213"/>
    </row>
    <row r="989" spans="1:12" s="218" customFormat="1" ht="12.75">
      <c r="A989" s="213"/>
      <c r="F989" s="234"/>
      <c r="I989" s="235"/>
      <c r="L989" s="213"/>
    </row>
    <row r="990" spans="1:12" s="218" customFormat="1" ht="12.75">
      <c r="A990" s="213"/>
      <c r="F990" s="234"/>
      <c r="I990" s="235"/>
      <c r="L990" s="213"/>
    </row>
    <row r="991" spans="1:12" s="218" customFormat="1" ht="12.75">
      <c r="A991" s="213"/>
      <c r="F991" s="234"/>
      <c r="I991" s="235"/>
      <c r="L991" s="213"/>
    </row>
    <row r="992" spans="1:12" s="218" customFormat="1" ht="12.75">
      <c r="A992" s="213"/>
      <c r="F992" s="234"/>
      <c r="I992" s="235"/>
      <c r="L992" s="213"/>
    </row>
    <row r="993" spans="1:12" s="218" customFormat="1" ht="12.75">
      <c r="A993" s="213"/>
      <c r="F993" s="234"/>
      <c r="I993" s="235"/>
      <c r="L993" s="213"/>
    </row>
    <row r="994" spans="1:12" s="218" customFormat="1" ht="12.75">
      <c r="A994" s="213"/>
      <c r="F994" s="234"/>
      <c r="I994" s="235"/>
      <c r="L994" s="213"/>
    </row>
    <row r="995" spans="1:12" s="218" customFormat="1" ht="12.75">
      <c r="A995" s="213"/>
      <c r="F995" s="234"/>
      <c r="I995" s="235"/>
      <c r="L995" s="213"/>
    </row>
    <row r="996" spans="1:12" s="218" customFormat="1" ht="12.75">
      <c r="A996" s="213"/>
      <c r="F996" s="234"/>
      <c r="I996" s="235"/>
      <c r="L996" s="213"/>
    </row>
    <row r="997" spans="1:12" s="218" customFormat="1" ht="12.75">
      <c r="A997" s="213"/>
      <c r="F997" s="234"/>
      <c r="I997" s="235"/>
      <c r="L997" s="213"/>
    </row>
    <row r="998" spans="1:12" s="218" customFormat="1" ht="12.75">
      <c r="A998" s="213"/>
      <c r="F998" s="234"/>
      <c r="I998" s="235"/>
      <c r="L998" s="213"/>
    </row>
    <row r="999" spans="1:12" s="218" customFormat="1" ht="12.75">
      <c r="A999" s="213"/>
      <c r="F999" s="234"/>
      <c r="I999" s="235"/>
      <c r="L999" s="213"/>
    </row>
    <row r="1000" spans="1:12" s="218" customFormat="1" ht="12.75">
      <c r="A1000" s="213"/>
      <c r="F1000" s="234"/>
      <c r="I1000" s="235"/>
      <c r="L1000" s="213"/>
    </row>
    <row r="1001" spans="1:12" s="218" customFormat="1" ht="12.75">
      <c r="A1001" s="213"/>
      <c r="F1001" s="234"/>
      <c r="I1001" s="235"/>
      <c r="L1001" s="213"/>
    </row>
    <row r="1002" spans="1:12" s="218" customFormat="1" ht="12.75">
      <c r="A1002" s="213"/>
      <c r="F1002" s="234"/>
      <c r="I1002" s="235"/>
      <c r="L1002" s="213"/>
    </row>
    <row r="1003" spans="1:12" s="218" customFormat="1" ht="12.75">
      <c r="A1003" s="213"/>
      <c r="F1003" s="234"/>
      <c r="I1003" s="235"/>
      <c r="L1003" s="213"/>
    </row>
    <row r="1004" spans="1:12" s="218" customFormat="1" ht="12.75">
      <c r="A1004" s="213"/>
      <c r="F1004" s="234"/>
      <c r="I1004" s="235"/>
      <c r="L1004" s="213"/>
    </row>
    <row r="1005" spans="1:12" s="218" customFormat="1" ht="12.75">
      <c r="A1005" s="213"/>
      <c r="F1005" s="234"/>
      <c r="I1005" s="235"/>
      <c r="L1005" s="213"/>
    </row>
    <row r="1006" spans="1:12" s="218" customFormat="1" ht="12.75">
      <c r="A1006" s="213"/>
      <c r="F1006" s="234"/>
      <c r="I1006" s="235"/>
      <c r="L1006" s="213"/>
    </row>
    <row r="1007" spans="1:12" s="218" customFormat="1" ht="12.75">
      <c r="A1007" s="213"/>
      <c r="F1007" s="234"/>
      <c r="I1007" s="235"/>
      <c r="L1007" s="213"/>
    </row>
    <row r="1008" spans="1:12" s="218" customFormat="1" ht="12.75">
      <c r="A1008" s="213"/>
      <c r="F1008" s="234"/>
      <c r="I1008" s="235"/>
      <c r="L1008" s="213"/>
    </row>
    <row r="1009" spans="1:12" s="218" customFormat="1" ht="12.75">
      <c r="A1009" s="213"/>
      <c r="F1009" s="234"/>
      <c r="I1009" s="235"/>
      <c r="L1009" s="213"/>
    </row>
    <row r="1010" spans="1:12" s="218" customFormat="1" ht="12.75">
      <c r="A1010" s="213"/>
      <c r="F1010" s="234"/>
      <c r="I1010" s="235"/>
      <c r="L1010" s="213"/>
    </row>
    <row r="1011" spans="1:12" s="218" customFormat="1" ht="12.75">
      <c r="A1011" s="213"/>
      <c r="F1011" s="234"/>
      <c r="I1011" s="235"/>
      <c r="L1011" s="213"/>
    </row>
    <row r="1012" spans="1:12" s="218" customFormat="1" ht="12.75">
      <c r="A1012" s="213"/>
      <c r="F1012" s="234"/>
      <c r="I1012" s="235"/>
      <c r="L1012" s="213"/>
    </row>
    <row r="1013" spans="1:12" s="218" customFormat="1" ht="12.75">
      <c r="A1013" s="213"/>
      <c r="F1013" s="234"/>
      <c r="I1013" s="235"/>
      <c r="L1013" s="213"/>
    </row>
    <row r="1014" spans="1:12" s="218" customFormat="1" ht="12.75">
      <c r="A1014" s="213"/>
      <c r="F1014" s="234"/>
      <c r="I1014" s="235"/>
      <c r="L1014" s="213"/>
    </row>
    <row r="1015" spans="1:12" s="218" customFormat="1" ht="12.75">
      <c r="A1015" s="213"/>
      <c r="F1015" s="234"/>
      <c r="I1015" s="235"/>
      <c r="L1015" s="213"/>
    </row>
    <row r="1016" spans="1:12" s="218" customFormat="1" ht="12.75">
      <c r="A1016" s="213"/>
      <c r="F1016" s="234"/>
      <c r="I1016" s="235"/>
      <c r="L1016" s="213"/>
    </row>
    <row r="1017" spans="1:12" s="218" customFormat="1" ht="12.75">
      <c r="A1017" s="213"/>
      <c r="F1017" s="234"/>
      <c r="I1017" s="235"/>
      <c r="L1017" s="213"/>
    </row>
    <row r="1018" spans="1:12" s="218" customFormat="1" ht="12.75">
      <c r="A1018" s="213"/>
      <c r="F1018" s="234"/>
      <c r="I1018" s="235"/>
      <c r="L1018" s="213"/>
    </row>
    <row r="1019" spans="1:12" s="218" customFormat="1" ht="12.75">
      <c r="A1019" s="213"/>
      <c r="F1019" s="234"/>
      <c r="I1019" s="235"/>
      <c r="L1019" s="213"/>
    </row>
    <row r="1020" spans="1:12" s="218" customFormat="1" ht="12.75">
      <c r="A1020" s="213"/>
      <c r="F1020" s="234"/>
      <c r="I1020" s="235"/>
      <c r="L1020" s="213"/>
    </row>
    <row r="1021" spans="1:12" s="218" customFormat="1" ht="12.75">
      <c r="A1021" s="213"/>
      <c r="F1021" s="234"/>
      <c r="I1021" s="235"/>
      <c r="L1021" s="213"/>
    </row>
    <row r="1022" spans="1:12" s="218" customFormat="1" ht="12.75">
      <c r="A1022" s="213"/>
      <c r="F1022" s="234"/>
      <c r="I1022" s="235"/>
      <c r="L1022" s="213"/>
    </row>
    <row r="1023" spans="1:12" s="218" customFormat="1" ht="12.75">
      <c r="A1023" s="213"/>
      <c r="F1023" s="234"/>
      <c r="I1023" s="235"/>
      <c r="L1023" s="213"/>
    </row>
    <row r="1024" spans="1:12" s="218" customFormat="1" ht="12.75">
      <c r="A1024" s="213"/>
      <c r="F1024" s="234"/>
      <c r="I1024" s="235"/>
      <c r="L1024" s="213"/>
    </row>
    <row r="1025" spans="1:12" s="218" customFormat="1" ht="12.75">
      <c r="A1025" s="213"/>
      <c r="F1025" s="234"/>
      <c r="I1025" s="235"/>
      <c r="L1025" s="213"/>
    </row>
    <row r="1026" spans="1:12" s="218" customFormat="1" ht="12.75">
      <c r="A1026" s="213"/>
      <c r="F1026" s="234"/>
      <c r="I1026" s="235"/>
      <c r="L1026" s="213"/>
    </row>
    <row r="1027" spans="1:12" s="218" customFormat="1" ht="12.75">
      <c r="A1027" s="213"/>
      <c r="F1027" s="234"/>
      <c r="I1027" s="235"/>
      <c r="L1027" s="213"/>
    </row>
    <row r="1028" spans="1:12" s="218" customFormat="1" ht="12.75">
      <c r="A1028" s="213"/>
      <c r="F1028" s="234"/>
      <c r="I1028" s="235"/>
      <c r="L1028" s="213"/>
    </row>
    <row r="1029" spans="1:12" s="218" customFormat="1" ht="12.75">
      <c r="A1029" s="213"/>
      <c r="F1029" s="234"/>
      <c r="I1029" s="235"/>
      <c r="L1029" s="213"/>
    </row>
    <row r="1030" spans="1:12" s="218" customFormat="1" ht="12.75">
      <c r="A1030" s="213"/>
      <c r="F1030" s="234"/>
      <c r="I1030" s="235"/>
      <c r="L1030" s="213"/>
    </row>
    <row r="1031" spans="1:12" s="218" customFormat="1" ht="12.75">
      <c r="A1031" s="213"/>
      <c r="F1031" s="234"/>
      <c r="I1031" s="235"/>
      <c r="L1031" s="213"/>
    </row>
    <row r="1032" spans="1:12" s="218" customFormat="1" ht="12.75">
      <c r="A1032" s="213"/>
      <c r="F1032" s="234"/>
      <c r="I1032" s="235"/>
      <c r="L1032" s="213"/>
    </row>
    <row r="1033" spans="1:12" s="218" customFormat="1" ht="12.75">
      <c r="A1033" s="213"/>
      <c r="F1033" s="234"/>
      <c r="I1033" s="235"/>
      <c r="L1033" s="213"/>
    </row>
    <row r="1034" spans="1:12" s="218" customFormat="1" ht="12.75">
      <c r="A1034" s="213"/>
      <c r="F1034" s="234"/>
      <c r="I1034" s="235"/>
      <c r="L1034" s="213"/>
    </row>
    <row r="1035" spans="1:12" s="218" customFormat="1" ht="12.75">
      <c r="A1035" s="213"/>
      <c r="F1035" s="234"/>
      <c r="I1035" s="235"/>
      <c r="L1035" s="213"/>
    </row>
    <row r="1036" spans="1:12" s="218" customFormat="1" ht="12.75">
      <c r="A1036" s="213"/>
      <c r="F1036" s="234"/>
      <c r="I1036" s="235"/>
      <c r="L1036" s="213"/>
    </row>
    <row r="1037" spans="1:12" s="218" customFormat="1" ht="12.75">
      <c r="A1037" s="213"/>
      <c r="F1037" s="234"/>
      <c r="I1037" s="235"/>
      <c r="L1037" s="213"/>
    </row>
    <row r="1038" spans="1:12" s="218" customFormat="1" ht="12.75">
      <c r="A1038" s="213"/>
      <c r="F1038" s="234"/>
      <c r="I1038" s="235"/>
      <c r="L1038" s="213"/>
    </row>
    <row r="1039" spans="1:12" s="218" customFormat="1" ht="12.75">
      <c r="A1039" s="213"/>
      <c r="F1039" s="234"/>
      <c r="I1039" s="235"/>
      <c r="L1039" s="213"/>
    </row>
    <row r="1040" spans="1:12" s="218" customFormat="1" ht="12.75">
      <c r="A1040" s="213"/>
      <c r="F1040" s="234"/>
      <c r="I1040" s="235"/>
      <c r="L1040" s="213"/>
    </row>
    <row r="1041" spans="1:12" s="218" customFormat="1" ht="12.75">
      <c r="A1041" s="213"/>
      <c r="F1041" s="234"/>
      <c r="I1041" s="235"/>
      <c r="L1041" s="213"/>
    </row>
    <row r="1042" spans="1:12" s="218" customFormat="1" ht="12.75">
      <c r="A1042" s="213"/>
      <c r="F1042" s="234"/>
      <c r="I1042" s="235"/>
      <c r="L1042" s="213"/>
    </row>
    <row r="1043" spans="1:12" s="218" customFormat="1" ht="12.75">
      <c r="A1043" s="213"/>
      <c r="F1043" s="234"/>
      <c r="I1043" s="235"/>
      <c r="L1043" s="213"/>
    </row>
    <row r="1044" spans="1:12" s="218" customFormat="1" ht="12.75">
      <c r="A1044" s="213"/>
      <c r="F1044" s="234"/>
      <c r="I1044" s="235"/>
      <c r="L1044" s="213"/>
    </row>
    <row r="1045" spans="1:12" s="218" customFormat="1" ht="12.75">
      <c r="A1045" s="213"/>
      <c r="F1045" s="234"/>
      <c r="I1045" s="235"/>
      <c r="L1045" s="213"/>
    </row>
    <row r="1046" spans="1:12" s="218" customFormat="1" ht="12.75">
      <c r="A1046" s="213"/>
      <c r="F1046" s="234"/>
      <c r="I1046" s="235"/>
      <c r="L1046" s="213"/>
    </row>
    <row r="1047" spans="1:12" s="218" customFormat="1" ht="12.75">
      <c r="A1047" s="213"/>
      <c r="F1047" s="234"/>
      <c r="I1047" s="235"/>
      <c r="L1047" s="213"/>
    </row>
    <row r="1048" spans="1:12" s="218" customFormat="1" ht="12.75">
      <c r="A1048" s="213"/>
      <c r="F1048" s="234"/>
      <c r="I1048" s="235"/>
      <c r="L1048" s="213"/>
    </row>
    <row r="1049" spans="1:12" s="218" customFormat="1" ht="12.75">
      <c r="A1049" s="213"/>
      <c r="F1049" s="234"/>
      <c r="I1049" s="235"/>
      <c r="L1049" s="213"/>
    </row>
    <row r="1050" spans="1:12" s="218" customFormat="1" ht="12.75">
      <c r="A1050" s="213"/>
      <c r="F1050" s="234"/>
      <c r="I1050" s="235"/>
      <c r="L1050" s="213"/>
    </row>
    <row r="1051" spans="1:12" s="218" customFormat="1" ht="12.75">
      <c r="A1051" s="213"/>
      <c r="F1051" s="234"/>
      <c r="I1051" s="235"/>
      <c r="L1051" s="213"/>
    </row>
    <row r="1052" spans="1:12" s="218" customFormat="1" ht="12.75">
      <c r="A1052" s="213"/>
      <c r="F1052" s="234"/>
      <c r="I1052" s="235"/>
      <c r="L1052" s="213"/>
    </row>
    <row r="1053" spans="1:12" s="218" customFormat="1" ht="12.75">
      <c r="A1053" s="213"/>
      <c r="F1053" s="234"/>
      <c r="I1053" s="235"/>
      <c r="L1053" s="213"/>
    </row>
    <row r="1054" spans="1:12" s="218" customFormat="1" ht="12.75">
      <c r="A1054" s="213"/>
      <c r="F1054" s="234"/>
      <c r="I1054" s="235"/>
      <c r="L1054" s="213"/>
    </row>
    <row r="1055" spans="1:12" s="218" customFormat="1" ht="12.75">
      <c r="A1055" s="213"/>
      <c r="F1055" s="234"/>
      <c r="I1055" s="235"/>
      <c r="L1055" s="213"/>
    </row>
    <row r="1056" spans="1:12" s="218" customFormat="1" ht="12.75">
      <c r="A1056" s="213"/>
      <c r="F1056" s="234"/>
      <c r="I1056" s="235"/>
      <c r="L1056" s="213"/>
    </row>
    <row r="1057" spans="1:12" s="218" customFormat="1" ht="12.75">
      <c r="A1057" s="213"/>
      <c r="F1057" s="234"/>
      <c r="I1057" s="235"/>
      <c r="L1057" s="213"/>
    </row>
    <row r="1058" spans="1:12" s="218" customFormat="1" ht="12.75">
      <c r="A1058" s="213"/>
      <c r="F1058" s="234"/>
      <c r="I1058" s="235"/>
      <c r="L1058" s="213"/>
    </row>
    <row r="1059" spans="1:12" s="218" customFormat="1" ht="12.75">
      <c r="A1059" s="213"/>
      <c r="F1059" s="234"/>
      <c r="I1059" s="235"/>
      <c r="L1059" s="213"/>
    </row>
    <row r="1060" spans="1:12" s="218" customFormat="1" ht="12.75">
      <c r="A1060" s="213"/>
      <c r="F1060" s="234"/>
      <c r="I1060" s="235"/>
      <c r="L1060" s="213"/>
    </row>
    <row r="1061" spans="1:12" s="218" customFormat="1" ht="12.75">
      <c r="A1061" s="213"/>
      <c r="F1061" s="234"/>
      <c r="I1061" s="235"/>
      <c r="L1061" s="213"/>
    </row>
    <row r="1062" spans="1:12" s="218" customFormat="1" ht="12.75">
      <c r="A1062" s="213"/>
      <c r="F1062" s="234"/>
      <c r="I1062" s="235"/>
      <c r="L1062" s="213"/>
    </row>
    <row r="1063" spans="1:12" s="218" customFormat="1" ht="12.75">
      <c r="A1063" s="213"/>
      <c r="F1063" s="234"/>
      <c r="I1063" s="235"/>
      <c r="L1063" s="213"/>
    </row>
    <row r="1064" spans="1:12" s="218" customFormat="1" ht="12.75">
      <c r="A1064" s="213"/>
      <c r="F1064" s="234"/>
      <c r="I1064" s="235"/>
      <c r="L1064" s="213"/>
    </row>
    <row r="1065" spans="1:12" s="218" customFormat="1" ht="12.75">
      <c r="A1065" s="213"/>
      <c r="F1065" s="234"/>
      <c r="I1065" s="235"/>
      <c r="L1065" s="213"/>
    </row>
    <row r="1066" spans="1:12" s="218" customFormat="1" ht="12.75">
      <c r="A1066" s="213"/>
      <c r="F1066" s="234"/>
      <c r="I1066" s="235"/>
      <c r="L1066" s="213"/>
    </row>
    <row r="1067" spans="1:12" s="218" customFormat="1" ht="12.75">
      <c r="A1067" s="213"/>
      <c r="F1067" s="234"/>
      <c r="I1067" s="235"/>
      <c r="L1067" s="213"/>
    </row>
    <row r="1068" spans="1:12" s="218" customFormat="1" ht="12.75">
      <c r="A1068" s="213"/>
      <c r="F1068" s="234"/>
      <c r="I1068" s="235"/>
      <c r="L1068" s="213"/>
    </row>
    <row r="1069" spans="1:12" s="218" customFormat="1" ht="12.75">
      <c r="A1069" s="213"/>
      <c r="F1069" s="234"/>
      <c r="I1069" s="235"/>
      <c r="L1069" s="213"/>
    </row>
    <row r="1070" spans="1:12" s="218" customFormat="1" ht="12.75">
      <c r="A1070" s="213"/>
      <c r="F1070" s="234"/>
      <c r="I1070" s="235"/>
      <c r="L1070" s="213"/>
    </row>
    <row r="1071" spans="1:12" s="218" customFormat="1" ht="12.75">
      <c r="A1071" s="213"/>
      <c r="F1071" s="234"/>
      <c r="I1071" s="235"/>
      <c r="L1071" s="213"/>
    </row>
    <row r="1072" spans="1:12" s="218" customFormat="1" ht="12.75">
      <c r="A1072" s="213"/>
      <c r="F1072" s="234"/>
      <c r="I1072" s="235"/>
      <c r="L1072" s="213"/>
    </row>
    <row r="1073" spans="1:12" s="218" customFormat="1" ht="12.75">
      <c r="A1073" s="213"/>
      <c r="F1073" s="234"/>
      <c r="I1073" s="235"/>
      <c r="L1073" s="213"/>
    </row>
    <row r="1074" spans="1:12" s="218" customFormat="1" ht="12.75">
      <c r="A1074" s="213"/>
      <c r="F1074" s="234"/>
      <c r="I1074" s="235"/>
      <c r="L1074" s="213"/>
    </row>
    <row r="1075" spans="1:12" s="218" customFormat="1" ht="12.75">
      <c r="A1075" s="213"/>
      <c r="F1075" s="234"/>
      <c r="I1075" s="235"/>
      <c r="L1075" s="213"/>
    </row>
    <row r="1076" spans="1:12" s="218" customFormat="1" ht="12.75">
      <c r="A1076" s="213"/>
      <c r="F1076" s="234"/>
      <c r="I1076" s="235"/>
      <c r="L1076" s="213"/>
    </row>
    <row r="1077" spans="1:12" s="218" customFormat="1" ht="12.75">
      <c r="A1077" s="213"/>
      <c r="F1077" s="234"/>
      <c r="I1077" s="235"/>
      <c r="L1077" s="213"/>
    </row>
    <row r="1078" spans="1:12" s="218" customFormat="1" ht="12.75">
      <c r="A1078" s="213"/>
      <c r="F1078" s="234"/>
      <c r="I1078" s="235"/>
      <c r="L1078" s="213"/>
    </row>
    <row r="1079" spans="1:12" s="218" customFormat="1" ht="12.75">
      <c r="A1079" s="213"/>
      <c r="F1079" s="234"/>
      <c r="I1079" s="235"/>
      <c r="L1079" s="213"/>
    </row>
    <row r="1080" spans="1:12" s="218" customFormat="1" ht="12.75">
      <c r="A1080" s="213"/>
      <c r="F1080" s="234"/>
      <c r="I1080" s="235"/>
      <c r="L1080" s="213"/>
    </row>
    <row r="1081" spans="1:12" s="218" customFormat="1" ht="12.75">
      <c r="A1081" s="213"/>
      <c r="F1081" s="234"/>
      <c r="I1081" s="235"/>
      <c r="L1081" s="213"/>
    </row>
    <row r="1082" spans="1:12" s="218" customFormat="1" ht="12.75">
      <c r="A1082" s="213"/>
      <c r="F1082" s="234"/>
      <c r="I1082" s="235"/>
      <c r="L1082" s="213"/>
    </row>
    <row r="1083" spans="1:12" s="218" customFormat="1" ht="12.75">
      <c r="A1083" s="213"/>
      <c r="F1083" s="234"/>
      <c r="I1083" s="235"/>
      <c r="L1083" s="213"/>
    </row>
    <row r="1084" spans="1:12" s="218" customFormat="1" ht="12.75">
      <c r="A1084" s="213"/>
      <c r="F1084" s="234"/>
      <c r="I1084" s="235"/>
      <c r="L1084" s="213"/>
    </row>
    <row r="1085" spans="1:12" s="218" customFormat="1" ht="12.75">
      <c r="A1085" s="213"/>
      <c r="F1085" s="234"/>
      <c r="I1085" s="235"/>
      <c r="L1085" s="213"/>
    </row>
    <row r="1086" spans="1:12" s="218" customFormat="1" ht="12.75">
      <c r="A1086" s="213"/>
      <c r="F1086" s="234"/>
      <c r="I1086" s="235"/>
      <c r="L1086" s="213"/>
    </row>
    <row r="1087" spans="1:12" s="218" customFormat="1" ht="12.75">
      <c r="A1087" s="213"/>
      <c r="F1087" s="234"/>
      <c r="I1087" s="235"/>
      <c r="L1087" s="213"/>
    </row>
    <row r="1088" spans="1:12" s="218" customFormat="1" ht="12.75">
      <c r="A1088" s="213"/>
      <c r="F1088" s="234"/>
      <c r="I1088" s="235"/>
      <c r="L1088" s="213"/>
    </row>
    <row r="1089" spans="1:12" s="218" customFormat="1" ht="12.75">
      <c r="A1089" s="213"/>
      <c r="F1089" s="234"/>
      <c r="I1089" s="235"/>
      <c r="L1089" s="213"/>
    </row>
    <row r="1090" spans="1:12" s="218" customFormat="1" ht="12.75">
      <c r="A1090" s="213"/>
      <c r="F1090" s="234"/>
      <c r="I1090" s="235"/>
      <c r="L1090" s="213"/>
    </row>
    <row r="1091" spans="1:12" s="218" customFormat="1" ht="12.75">
      <c r="A1091" s="213"/>
      <c r="F1091" s="234"/>
      <c r="I1091" s="235"/>
      <c r="L1091" s="213"/>
    </row>
    <row r="1092" spans="1:12" s="218" customFormat="1" ht="12.75">
      <c r="A1092" s="213"/>
      <c r="F1092" s="234"/>
      <c r="I1092" s="235"/>
      <c r="L1092" s="213"/>
    </row>
    <row r="1093" spans="1:12" s="218" customFormat="1" ht="12.75">
      <c r="A1093" s="213"/>
      <c r="F1093" s="234"/>
      <c r="I1093" s="235"/>
      <c r="L1093" s="213"/>
    </row>
    <row r="1094" spans="1:12" s="218" customFormat="1" ht="12.75">
      <c r="A1094" s="213"/>
      <c r="F1094" s="234"/>
      <c r="I1094" s="235"/>
      <c r="L1094" s="213"/>
    </row>
    <row r="1095" spans="1:12" s="218" customFormat="1" ht="12.75">
      <c r="A1095" s="213"/>
      <c r="F1095" s="234"/>
      <c r="I1095" s="235"/>
      <c r="L1095" s="213"/>
    </row>
    <row r="1096" spans="1:12" s="218" customFormat="1" ht="12.75">
      <c r="A1096" s="213"/>
      <c r="F1096" s="234"/>
      <c r="I1096" s="235"/>
      <c r="L1096" s="213"/>
    </row>
    <row r="1097" spans="1:12" s="218" customFormat="1" ht="12.75">
      <c r="A1097" s="213"/>
      <c r="F1097" s="234"/>
      <c r="I1097" s="235"/>
      <c r="L1097" s="213"/>
    </row>
    <row r="1098" spans="1:12" s="218" customFormat="1" ht="12.75">
      <c r="A1098" s="213"/>
      <c r="F1098" s="234"/>
      <c r="I1098" s="235"/>
      <c r="L1098" s="213"/>
    </row>
    <row r="1099" spans="1:12" s="218" customFormat="1" ht="12.75">
      <c r="A1099" s="213"/>
      <c r="F1099" s="234"/>
      <c r="I1099" s="235"/>
      <c r="L1099" s="213"/>
    </row>
    <row r="1100" spans="1:12" s="218" customFormat="1" ht="12.75">
      <c r="A1100" s="213"/>
      <c r="F1100" s="234"/>
      <c r="I1100" s="235"/>
      <c r="L1100" s="213"/>
    </row>
    <row r="1101" spans="1:12" s="218" customFormat="1" ht="12.75">
      <c r="A1101" s="213"/>
      <c r="F1101" s="234"/>
      <c r="I1101" s="235"/>
      <c r="L1101" s="213"/>
    </row>
    <row r="1102" spans="1:12" s="218" customFormat="1" ht="12.75">
      <c r="A1102" s="213"/>
      <c r="F1102" s="234"/>
      <c r="I1102" s="235"/>
      <c r="L1102" s="213"/>
    </row>
    <row r="1103" spans="1:12" s="218" customFormat="1" ht="12.75">
      <c r="A1103" s="213"/>
      <c r="F1103" s="234"/>
      <c r="I1103" s="235"/>
      <c r="L1103" s="213"/>
    </row>
    <row r="1104" spans="1:12" s="218" customFormat="1" ht="12.75">
      <c r="A1104" s="213"/>
      <c r="F1104" s="234"/>
      <c r="I1104" s="235"/>
      <c r="L1104" s="213"/>
    </row>
    <row r="1105" spans="1:12" s="218" customFormat="1" ht="12.75">
      <c r="A1105" s="213"/>
      <c r="F1105" s="234"/>
      <c r="I1105" s="235"/>
      <c r="L1105" s="213"/>
    </row>
    <row r="1106" spans="1:12" s="218" customFormat="1" ht="12.75">
      <c r="A1106" s="213"/>
      <c r="F1106" s="234"/>
      <c r="I1106" s="235"/>
      <c r="L1106" s="213"/>
    </row>
    <row r="1107" spans="1:12" s="218" customFormat="1" ht="12.75">
      <c r="A1107" s="213"/>
      <c r="F1107" s="234"/>
      <c r="I1107" s="235"/>
      <c r="L1107" s="213"/>
    </row>
    <row r="1108" spans="1:12" s="218" customFormat="1" ht="12.75">
      <c r="A1108" s="213"/>
      <c r="F1108" s="234"/>
      <c r="I1108" s="235"/>
      <c r="L1108" s="213"/>
    </row>
    <row r="1109" spans="1:12" s="218" customFormat="1" ht="12.75">
      <c r="A1109" s="213"/>
      <c r="F1109" s="234"/>
      <c r="I1109" s="235"/>
      <c r="L1109" s="213"/>
    </row>
    <row r="1110" spans="1:12" s="218" customFormat="1" ht="12.75">
      <c r="A1110" s="213"/>
      <c r="F1110" s="234"/>
      <c r="I1110" s="235"/>
      <c r="L1110" s="213"/>
    </row>
    <row r="1111" spans="1:12" s="218" customFormat="1" ht="12.75">
      <c r="A1111" s="213"/>
      <c r="F1111" s="234"/>
      <c r="I1111" s="235"/>
      <c r="L1111" s="213"/>
    </row>
    <row r="1112" spans="1:12" s="218" customFormat="1" ht="12.75">
      <c r="A1112" s="213"/>
      <c r="F1112" s="234"/>
      <c r="I1112" s="235"/>
      <c r="L1112" s="213"/>
    </row>
    <row r="1113" spans="1:12" s="218" customFormat="1" ht="12.75">
      <c r="A1113" s="213"/>
      <c r="F1113" s="234"/>
      <c r="I1113" s="235"/>
      <c r="L1113" s="213"/>
    </row>
    <row r="1114" spans="1:12" s="218" customFormat="1" ht="12.75">
      <c r="A1114" s="213"/>
      <c r="F1114" s="234"/>
      <c r="I1114" s="235"/>
      <c r="L1114" s="213"/>
    </row>
    <row r="1115" spans="1:12" s="218" customFormat="1" ht="12.75">
      <c r="A1115" s="213"/>
      <c r="F1115" s="234"/>
      <c r="I1115" s="235"/>
      <c r="L1115" s="213"/>
    </row>
    <row r="1116" spans="1:12" s="218" customFormat="1" ht="12.75">
      <c r="A1116" s="213"/>
      <c r="F1116" s="234"/>
      <c r="I1116" s="235"/>
      <c r="L1116" s="213"/>
    </row>
    <row r="1117" spans="1:12" s="218" customFormat="1" ht="12.75">
      <c r="A1117" s="213"/>
      <c r="F1117" s="234"/>
      <c r="I1117" s="235"/>
      <c r="L1117" s="213"/>
    </row>
    <row r="1118" spans="1:12" s="218" customFormat="1" ht="12.75">
      <c r="A1118" s="213"/>
      <c r="F1118" s="234"/>
      <c r="I1118" s="235"/>
      <c r="L1118" s="213"/>
    </row>
    <row r="1119" spans="1:12" s="218" customFormat="1" ht="12.75">
      <c r="A1119" s="213"/>
      <c r="F1119" s="234"/>
      <c r="I1119" s="235"/>
      <c r="L1119" s="213"/>
    </row>
    <row r="1120" spans="1:12" s="218" customFormat="1" ht="12.75">
      <c r="A1120" s="213"/>
      <c r="F1120" s="234"/>
      <c r="I1120" s="235"/>
      <c r="L1120" s="213"/>
    </row>
    <row r="1121" spans="1:12" s="218" customFormat="1" ht="12.75">
      <c r="A1121" s="213"/>
      <c r="F1121" s="234"/>
      <c r="I1121" s="235"/>
      <c r="L1121" s="213"/>
    </row>
    <row r="1122" spans="1:12" s="218" customFormat="1" ht="12.75">
      <c r="A1122" s="213"/>
      <c r="F1122" s="234"/>
      <c r="I1122" s="235"/>
      <c r="L1122" s="213"/>
    </row>
    <row r="1123" spans="1:12" s="218" customFormat="1" ht="12.75">
      <c r="A1123" s="213"/>
      <c r="F1123" s="234"/>
      <c r="I1123" s="235"/>
      <c r="L1123" s="213"/>
    </row>
    <row r="1124" spans="1:12" s="218" customFormat="1" ht="12.75">
      <c r="A1124" s="213"/>
      <c r="F1124" s="234"/>
      <c r="I1124" s="235"/>
      <c r="L1124" s="213"/>
    </row>
    <row r="1125" spans="1:12" s="218" customFormat="1" ht="12.75">
      <c r="A1125" s="213"/>
      <c r="F1125" s="234"/>
      <c r="I1125" s="235"/>
      <c r="L1125" s="213"/>
    </row>
    <row r="1126" spans="1:12" s="218" customFormat="1" ht="12.75">
      <c r="A1126" s="213"/>
      <c r="F1126" s="234"/>
      <c r="I1126" s="235"/>
      <c r="L1126" s="213"/>
    </row>
    <row r="1127" spans="1:12" s="218" customFormat="1" ht="12.75">
      <c r="A1127" s="213"/>
      <c r="F1127" s="234"/>
      <c r="I1127" s="235"/>
      <c r="L1127" s="213"/>
    </row>
    <row r="1128" spans="1:12" s="218" customFormat="1" ht="12.75">
      <c r="A1128" s="213"/>
      <c r="F1128" s="234"/>
      <c r="I1128" s="235"/>
      <c r="L1128" s="213"/>
    </row>
    <row r="1129" spans="1:12" s="218" customFormat="1" ht="12.75">
      <c r="A1129" s="213"/>
      <c r="F1129" s="234"/>
      <c r="I1129" s="235"/>
      <c r="L1129" s="213"/>
    </row>
    <row r="1130" spans="1:12" s="218" customFormat="1" ht="12.75">
      <c r="A1130" s="213"/>
      <c r="F1130" s="234"/>
      <c r="I1130" s="235"/>
      <c r="L1130" s="213"/>
    </row>
    <row r="1131" spans="1:12" s="218" customFormat="1" ht="12.75">
      <c r="A1131" s="213"/>
      <c r="F1131" s="234"/>
      <c r="I1131" s="235"/>
      <c r="L1131" s="213"/>
    </row>
    <row r="1132" spans="1:12" s="218" customFormat="1" ht="12.75">
      <c r="A1132" s="213"/>
      <c r="F1132" s="234"/>
      <c r="I1132" s="235"/>
      <c r="L1132" s="213"/>
    </row>
    <row r="1133" spans="1:12" s="218" customFormat="1" ht="12.75">
      <c r="A1133" s="213"/>
      <c r="F1133" s="234"/>
      <c r="I1133" s="235"/>
      <c r="L1133" s="213"/>
    </row>
    <row r="1134" spans="1:12" s="218" customFormat="1" ht="12.75">
      <c r="A1134" s="213"/>
      <c r="F1134" s="234"/>
      <c r="I1134" s="235"/>
      <c r="L1134" s="213"/>
    </row>
    <row r="1135" spans="1:12" s="218" customFormat="1" ht="12.75">
      <c r="A1135" s="213"/>
      <c r="F1135" s="234"/>
      <c r="I1135" s="235"/>
      <c r="L1135" s="213"/>
    </row>
    <row r="1136" spans="1:12" s="218" customFormat="1" ht="12.75">
      <c r="A1136" s="213"/>
      <c r="F1136" s="234"/>
      <c r="I1136" s="235"/>
      <c r="L1136" s="213"/>
    </row>
    <row r="1137" spans="1:12" s="218" customFormat="1" ht="12.75">
      <c r="A1137" s="213"/>
      <c r="F1137" s="234"/>
      <c r="I1137" s="235"/>
      <c r="L1137" s="213"/>
    </row>
    <row r="1138" spans="1:12" s="218" customFormat="1" ht="12.75">
      <c r="A1138" s="213"/>
      <c r="F1138" s="234"/>
      <c r="I1138" s="235"/>
      <c r="L1138" s="213"/>
    </row>
    <row r="1139" spans="1:12" s="218" customFormat="1" ht="12.75">
      <c r="A1139" s="213"/>
      <c r="F1139" s="234"/>
      <c r="I1139" s="235"/>
      <c r="L1139" s="213"/>
    </row>
    <row r="1140" spans="1:12" s="218" customFormat="1" ht="12.75">
      <c r="A1140" s="213"/>
      <c r="F1140" s="234"/>
      <c r="I1140" s="235"/>
      <c r="L1140" s="213"/>
    </row>
    <row r="1141" spans="1:12" s="218" customFormat="1" ht="12.75">
      <c r="A1141" s="213"/>
      <c r="F1141" s="234"/>
      <c r="I1141" s="235"/>
      <c r="L1141" s="213"/>
    </row>
    <row r="1142" spans="1:12" s="218" customFormat="1" ht="12.75">
      <c r="A1142" s="213"/>
      <c r="F1142" s="234"/>
      <c r="I1142" s="235"/>
      <c r="L1142" s="213"/>
    </row>
    <row r="1143" spans="1:12" s="218" customFormat="1" ht="12.75">
      <c r="A1143" s="213"/>
      <c r="F1143" s="234"/>
      <c r="I1143" s="235"/>
      <c r="L1143" s="213"/>
    </row>
    <row r="1144" spans="1:12" s="218" customFormat="1" ht="12.75">
      <c r="A1144" s="213"/>
      <c r="F1144" s="234"/>
      <c r="I1144" s="235"/>
      <c r="L1144" s="213"/>
    </row>
    <row r="1145" spans="1:12" s="218" customFormat="1" ht="12.75">
      <c r="A1145" s="213"/>
      <c r="F1145" s="234"/>
      <c r="I1145" s="235"/>
      <c r="L1145" s="213"/>
    </row>
    <row r="1146" spans="1:12" s="218" customFormat="1" ht="12.75">
      <c r="A1146" s="213"/>
      <c r="F1146" s="234"/>
      <c r="I1146" s="235"/>
      <c r="L1146" s="213"/>
    </row>
    <row r="1147" spans="1:12" s="218" customFormat="1" ht="12.75">
      <c r="A1147" s="213"/>
      <c r="F1147" s="234"/>
      <c r="I1147" s="235"/>
      <c r="L1147" s="213"/>
    </row>
    <row r="1148" spans="1:12" s="218" customFormat="1" ht="12.75">
      <c r="A1148" s="213"/>
      <c r="F1148" s="234"/>
      <c r="I1148" s="235"/>
      <c r="L1148" s="213"/>
    </row>
    <row r="1149" spans="1:12" s="218" customFormat="1" ht="12.75">
      <c r="A1149" s="213"/>
      <c r="F1149" s="234"/>
      <c r="I1149" s="235"/>
      <c r="L1149" s="213"/>
    </row>
    <row r="1150" spans="1:12" s="218" customFormat="1" ht="12.75">
      <c r="A1150" s="213"/>
      <c r="F1150" s="234"/>
      <c r="I1150" s="235"/>
      <c r="L1150" s="213"/>
    </row>
    <row r="1151" spans="1:12" s="218" customFormat="1" ht="12.75">
      <c r="A1151" s="213"/>
      <c r="F1151" s="234"/>
      <c r="I1151" s="235"/>
      <c r="L1151" s="213"/>
    </row>
    <row r="1152" spans="1:12" s="218" customFormat="1" ht="12.75">
      <c r="A1152" s="213"/>
      <c r="F1152" s="234"/>
      <c r="I1152" s="235"/>
      <c r="L1152" s="213"/>
    </row>
    <row r="1153" spans="1:12" s="218" customFormat="1" ht="12.75">
      <c r="A1153" s="213"/>
      <c r="F1153" s="234"/>
      <c r="I1153" s="235"/>
      <c r="L1153" s="213"/>
    </row>
    <row r="1154" spans="1:12" s="218" customFormat="1" ht="12.75">
      <c r="A1154" s="213"/>
      <c r="F1154" s="234"/>
      <c r="I1154" s="235"/>
      <c r="L1154" s="213"/>
    </row>
    <row r="1155" spans="1:12" s="218" customFormat="1" ht="12.75">
      <c r="A1155" s="213"/>
      <c r="F1155" s="234"/>
      <c r="I1155" s="235"/>
      <c r="L1155" s="213"/>
    </row>
    <row r="1156" spans="1:12" s="218" customFormat="1" ht="12.75">
      <c r="A1156" s="213"/>
      <c r="F1156" s="234"/>
      <c r="I1156" s="235"/>
      <c r="L1156" s="213"/>
    </row>
    <row r="1157" spans="1:12" s="218" customFormat="1" ht="12.75">
      <c r="A1157" s="213"/>
      <c r="F1157" s="234"/>
      <c r="I1157" s="235"/>
      <c r="L1157" s="213"/>
    </row>
    <row r="1158" spans="1:12" s="218" customFormat="1" ht="12.75">
      <c r="A1158" s="213"/>
      <c r="F1158" s="234"/>
      <c r="I1158" s="235"/>
      <c r="L1158" s="213"/>
    </row>
    <row r="1159" spans="1:12" s="218" customFormat="1" ht="12.75">
      <c r="A1159" s="213"/>
      <c r="F1159" s="234"/>
      <c r="I1159" s="235"/>
      <c r="L1159" s="213"/>
    </row>
    <row r="1160" spans="1:12" s="218" customFormat="1" ht="12.75">
      <c r="A1160" s="213"/>
      <c r="F1160" s="234"/>
      <c r="I1160" s="235"/>
      <c r="L1160" s="213"/>
    </row>
    <row r="1161" spans="1:12" s="218" customFormat="1" ht="12.75">
      <c r="A1161" s="213"/>
      <c r="F1161" s="234"/>
      <c r="I1161" s="235"/>
      <c r="L1161" s="213"/>
    </row>
    <row r="1162" spans="1:12" s="218" customFormat="1" ht="12.75">
      <c r="A1162" s="213"/>
      <c r="F1162" s="234"/>
      <c r="I1162" s="235"/>
      <c r="L1162" s="213"/>
    </row>
    <row r="1163" spans="1:12" s="218" customFormat="1" ht="12.75">
      <c r="A1163" s="213"/>
      <c r="F1163" s="234"/>
      <c r="I1163" s="235"/>
      <c r="L1163" s="213"/>
    </row>
    <row r="1164" spans="1:12" s="218" customFormat="1" ht="12.75">
      <c r="A1164" s="213"/>
      <c r="F1164" s="234"/>
      <c r="I1164" s="235"/>
      <c r="L1164" s="213"/>
    </row>
    <row r="1165" spans="1:12" s="218" customFormat="1" ht="12.75">
      <c r="A1165" s="213"/>
      <c r="F1165" s="234"/>
      <c r="I1165" s="235"/>
      <c r="L1165" s="213"/>
    </row>
    <row r="1166" spans="1:12" s="218" customFormat="1" ht="12.75">
      <c r="A1166" s="213"/>
      <c r="F1166" s="234"/>
      <c r="I1166" s="235"/>
      <c r="L1166" s="213"/>
    </row>
    <row r="1167" spans="1:12" s="218" customFormat="1" ht="12.75">
      <c r="A1167" s="213"/>
      <c r="F1167" s="234"/>
      <c r="I1167" s="235"/>
      <c r="L1167" s="213"/>
    </row>
    <row r="1168" spans="1:12" s="218" customFormat="1" ht="12.75">
      <c r="A1168" s="213"/>
      <c r="F1168" s="234"/>
      <c r="I1168" s="235"/>
      <c r="L1168" s="213"/>
    </row>
    <row r="1169" spans="1:12" s="218" customFormat="1" ht="12.75">
      <c r="A1169" s="213"/>
      <c r="F1169" s="234"/>
      <c r="I1169" s="235"/>
      <c r="L1169" s="213"/>
    </row>
    <row r="1170" spans="1:12" s="218" customFormat="1" ht="12.75">
      <c r="A1170" s="213"/>
      <c r="F1170" s="234"/>
      <c r="I1170" s="235"/>
      <c r="L1170" s="213"/>
    </row>
    <row r="1171" spans="1:12" s="218" customFormat="1" ht="12.75">
      <c r="A1171" s="213"/>
      <c r="F1171" s="234"/>
      <c r="I1171" s="235"/>
      <c r="L1171" s="213"/>
    </row>
    <row r="1172" spans="1:12" s="218" customFormat="1" ht="12.75">
      <c r="A1172" s="213"/>
      <c r="F1172" s="234"/>
      <c r="I1172" s="235"/>
      <c r="L1172" s="213"/>
    </row>
    <row r="1173" spans="1:12" s="218" customFormat="1" ht="12.75">
      <c r="A1173" s="213"/>
      <c r="F1173" s="234"/>
      <c r="I1173" s="235"/>
      <c r="L1173" s="213"/>
    </row>
    <row r="1174" spans="1:12" s="218" customFormat="1" ht="12.75">
      <c r="A1174" s="213"/>
      <c r="F1174" s="234"/>
      <c r="I1174" s="235"/>
      <c r="L1174" s="213"/>
    </row>
    <row r="1175" spans="1:12" s="218" customFormat="1" ht="12.75">
      <c r="A1175" s="213"/>
      <c r="F1175" s="234"/>
      <c r="I1175" s="235"/>
      <c r="L1175" s="213"/>
    </row>
    <row r="1176" spans="1:12" s="218" customFormat="1" ht="12.75">
      <c r="A1176" s="213"/>
      <c r="F1176" s="234"/>
      <c r="I1176" s="235"/>
      <c r="L1176" s="213"/>
    </row>
    <row r="1177" spans="1:12" s="218" customFormat="1" ht="12.75">
      <c r="A1177" s="213"/>
      <c r="F1177" s="234"/>
      <c r="I1177" s="235"/>
      <c r="L1177" s="213"/>
    </row>
    <row r="1178" spans="1:12" s="218" customFormat="1" ht="12.75">
      <c r="A1178" s="213"/>
      <c r="F1178" s="234"/>
      <c r="I1178" s="235"/>
      <c r="L1178" s="213"/>
    </row>
    <row r="1179" spans="1:12" s="218" customFormat="1" ht="12.75">
      <c r="A1179" s="213"/>
      <c r="F1179" s="234"/>
      <c r="I1179" s="235"/>
      <c r="L1179" s="213"/>
    </row>
    <row r="1180" spans="1:12" s="218" customFormat="1" ht="12.75">
      <c r="A1180" s="213"/>
      <c r="F1180" s="234"/>
      <c r="I1180" s="235"/>
      <c r="L1180" s="213"/>
    </row>
    <row r="1181" spans="1:12" s="218" customFormat="1" ht="12.75">
      <c r="A1181" s="213"/>
      <c r="F1181" s="234"/>
      <c r="I1181" s="235"/>
      <c r="L1181" s="213"/>
    </row>
    <row r="1182" spans="1:12" s="218" customFormat="1" ht="12.75">
      <c r="A1182" s="213"/>
      <c r="F1182" s="234"/>
      <c r="I1182" s="235"/>
      <c r="L1182" s="213"/>
    </row>
    <row r="1183" spans="1:12" s="218" customFormat="1" ht="12.75">
      <c r="A1183" s="213"/>
      <c r="F1183" s="234"/>
      <c r="I1183" s="235"/>
      <c r="L1183" s="213"/>
    </row>
    <row r="1184" spans="1:12" s="218" customFormat="1" ht="12.75">
      <c r="A1184" s="213"/>
      <c r="F1184" s="234"/>
      <c r="I1184" s="235"/>
      <c r="L1184" s="213"/>
    </row>
    <row r="1185" spans="1:12" s="218" customFormat="1" ht="12.75">
      <c r="A1185" s="213"/>
      <c r="F1185" s="234"/>
      <c r="I1185" s="235"/>
      <c r="L1185" s="213"/>
    </row>
    <row r="1186" spans="1:12" s="218" customFormat="1" ht="12.75">
      <c r="A1186" s="213"/>
      <c r="F1186" s="234"/>
      <c r="I1186" s="235"/>
      <c r="L1186" s="213"/>
    </row>
    <row r="1187" spans="1:12" s="218" customFormat="1" ht="12.75">
      <c r="A1187" s="213"/>
      <c r="F1187" s="234"/>
      <c r="I1187" s="235"/>
      <c r="L1187" s="213"/>
    </row>
    <row r="1188" spans="1:12" s="218" customFormat="1" ht="12.75">
      <c r="A1188" s="213"/>
      <c r="F1188" s="234"/>
      <c r="I1188" s="235"/>
      <c r="L1188" s="213"/>
    </row>
    <row r="1189" spans="1:12" s="218" customFormat="1" ht="12.75">
      <c r="A1189" s="213"/>
      <c r="F1189" s="234"/>
      <c r="I1189" s="235"/>
      <c r="L1189" s="213"/>
    </row>
    <row r="1190" spans="1:12" s="218" customFormat="1" ht="12.75">
      <c r="A1190" s="213"/>
      <c r="F1190" s="234"/>
      <c r="I1190" s="235"/>
      <c r="L1190" s="213"/>
    </row>
    <row r="1191" spans="1:12" s="218" customFormat="1" ht="12.75">
      <c r="A1191" s="213"/>
      <c r="F1191" s="234"/>
      <c r="I1191" s="235"/>
      <c r="L1191" s="213"/>
    </row>
    <row r="1192" spans="1:12" s="218" customFormat="1" ht="12.75">
      <c r="A1192" s="213"/>
      <c r="F1192" s="234"/>
      <c r="I1192" s="235"/>
      <c r="L1192" s="213"/>
    </row>
    <row r="1193" spans="1:12" s="218" customFormat="1" ht="12.75">
      <c r="A1193" s="213"/>
      <c r="F1193" s="234"/>
      <c r="I1193" s="235"/>
      <c r="L1193" s="213"/>
    </row>
    <row r="1194" spans="1:12" s="218" customFormat="1" ht="12.75">
      <c r="A1194" s="213"/>
      <c r="F1194" s="234"/>
      <c r="I1194" s="235"/>
      <c r="L1194" s="213"/>
    </row>
    <row r="1195" spans="1:12" s="218" customFormat="1" ht="12.75">
      <c r="A1195" s="213"/>
      <c r="F1195" s="234"/>
      <c r="I1195" s="235"/>
      <c r="L1195" s="213"/>
    </row>
    <row r="1196" spans="1:12" s="218" customFormat="1" ht="12.75">
      <c r="A1196" s="213"/>
      <c r="F1196" s="234"/>
      <c r="I1196" s="235"/>
      <c r="L1196" s="213"/>
    </row>
    <row r="1197" spans="1:12" s="218" customFormat="1" ht="12.75">
      <c r="A1197" s="213"/>
      <c r="F1197" s="234"/>
      <c r="I1197" s="235"/>
      <c r="L1197" s="213"/>
    </row>
    <row r="1198" spans="1:12" s="218" customFormat="1" ht="12.75">
      <c r="A1198" s="213"/>
      <c r="F1198" s="234"/>
      <c r="I1198" s="235"/>
      <c r="L1198" s="213"/>
    </row>
    <row r="1199" spans="1:12" s="218" customFormat="1" ht="12.75">
      <c r="A1199" s="213"/>
      <c r="F1199" s="234"/>
      <c r="I1199" s="235"/>
      <c r="L1199" s="213"/>
    </row>
    <row r="1200" spans="1:12" s="218" customFormat="1" ht="12.75">
      <c r="A1200" s="213"/>
      <c r="F1200" s="234"/>
      <c r="I1200" s="235"/>
      <c r="L1200" s="213"/>
    </row>
    <row r="1201" spans="1:12" s="218" customFormat="1" ht="12.75">
      <c r="A1201" s="213"/>
      <c r="F1201" s="234"/>
      <c r="I1201" s="235"/>
      <c r="L1201" s="213"/>
    </row>
    <row r="1202" spans="1:12" s="218" customFormat="1" ht="12.75">
      <c r="A1202" s="213"/>
      <c r="F1202" s="234"/>
      <c r="I1202" s="235"/>
      <c r="L1202" s="213"/>
    </row>
    <row r="1203" spans="1:12" s="218" customFormat="1" ht="12.75">
      <c r="A1203" s="213"/>
      <c r="F1203" s="234"/>
      <c r="I1203" s="235"/>
      <c r="L1203" s="213"/>
    </row>
    <row r="1204" spans="1:12" s="218" customFormat="1" ht="12.75">
      <c r="A1204" s="213"/>
      <c r="F1204" s="234"/>
      <c r="I1204" s="235"/>
      <c r="L1204" s="213"/>
    </row>
    <row r="1205" spans="1:12" s="218" customFormat="1" ht="12.75">
      <c r="A1205" s="213"/>
      <c r="F1205" s="234"/>
      <c r="I1205" s="235"/>
      <c r="L1205" s="213"/>
    </row>
    <row r="1206" spans="1:12" s="218" customFormat="1" ht="12.75">
      <c r="A1206" s="213"/>
      <c r="F1206" s="234"/>
      <c r="I1206" s="235"/>
      <c r="L1206" s="213"/>
    </row>
    <row r="1207" spans="1:12" s="218" customFormat="1" ht="12.75">
      <c r="A1207" s="213"/>
      <c r="F1207" s="234"/>
      <c r="I1207" s="235"/>
      <c r="L1207" s="213"/>
    </row>
    <row r="1208" spans="1:12" s="218" customFormat="1" ht="12.75">
      <c r="A1208" s="213"/>
      <c r="F1208" s="234"/>
      <c r="I1208" s="235"/>
      <c r="L1208" s="213"/>
    </row>
    <row r="1209" spans="1:12" s="218" customFormat="1" ht="12.75">
      <c r="A1209" s="213"/>
      <c r="F1209" s="234"/>
      <c r="I1209" s="235"/>
      <c r="L1209" s="213"/>
    </row>
    <row r="1210" spans="1:12" s="218" customFormat="1" ht="12.75">
      <c r="A1210" s="213"/>
      <c r="F1210" s="234"/>
      <c r="I1210" s="235"/>
      <c r="L1210" s="213"/>
    </row>
    <row r="1211" spans="1:12" s="218" customFormat="1" ht="12.75">
      <c r="A1211" s="213"/>
      <c r="F1211" s="234"/>
      <c r="I1211" s="235"/>
      <c r="L1211" s="213"/>
    </row>
    <row r="1212" spans="1:12" s="218" customFormat="1" ht="12.75">
      <c r="A1212" s="213"/>
      <c r="F1212" s="234"/>
      <c r="I1212" s="235"/>
      <c r="L1212" s="213"/>
    </row>
    <row r="1213" spans="1:12" s="218" customFormat="1" ht="12.75">
      <c r="A1213" s="213"/>
      <c r="F1213" s="234"/>
      <c r="I1213" s="235"/>
      <c r="L1213" s="213"/>
    </row>
    <row r="1214" spans="1:12" s="218" customFormat="1" ht="12.75">
      <c r="A1214" s="213"/>
      <c r="F1214" s="234"/>
      <c r="I1214" s="235"/>
      <c r="L1214" s="213"/>
    </row>
    <row r="1215" spans="1:12" s="218" customFormat="1" ht="12.75">
      <c r="A1215" s="213"/>
      <c r="F1215" s="234"/>
      <c r="I1215" s="235"/>
      <c r="L1215" s="213"/>
    </row>
    <row r="1216" spans="1:12" s="218" customFormat="1" ht="12.75">
      <c r="A1216" s="213"/>
      <c r="F1216" s="234"/>
      <c r="I1216" s="235"/>
      <c r="L1216" s="213"/>
    </row>
    <row r="1217" spans="1:12" s="218" customFormat="1" ht="12.75">
      <c r="A1217" s="213"/>
      <c r="F1217" s="234"/>
      <c r="I1217" s="235"/>
      <c r="L1217" s="213"/>
    </row>
    <row r="1218" spans="1:12" s="218" customFormat="1" ht="12.75">
      <c r="A1218" s="213"/>
      <c r="F1218" s="234"/>
      <c r="I1218" s="235"/>
      <c r="L1218" s="213"/>
    </row>
    <row r="1219" spans="1:12" s="218" customFormat="1" ht="12.75">
      <c r="A1219" s="213"/>
      <c r="F1219" s="234"/>
      <c r="I1219" s="235"/>
      <c r="L1219" s="213"/>
    </row>
    <row r="1220" spans="1:12" s="218" customFormat="1" ht="12.75">
      <c r="A1220" s="213"/>
      <c r="F1220" s="234"/>
      <c r="I1220" s="235"/>
      <c r="L1220" s="213"/>
    </row>
    <row r="1221" spans="1:12" s="218" customFormat="1" ht="12.75">
      <c r="A1221" s="213"/>
      <c r="F1221" s="234"/>
      <c r="I1221" s="235"/>
      <c r="L1221" s="213"/>
    </row>
    <row r="1222" spans="1:12" s="218" customFormat="1" ht="12.75">
      <c r="A1222" s="213"/>
      <c r="F1222" s="234"/>
      <c r="I1222" s="235"/>
      <c r="L1222" s="213"/>
    </row>
    <row r="1223" spans="1:12" s="218" customFormat="1" ht="12.75">
      <c r="A1223" s="213"/>
      <c r="F1223" s="234"/>
      <c r="I1223" s="235"/>
      <c r="L1223" s="213"/>
    </row>
    <row r="1224" spans="1:12" s="218" customFormat="1" ht="12.75">
      <c r="A1224" s="213"/>
      <c r="F1224" s="234"/>
      <c r="I1224" s="235"/>
      <c r="L1224" s="213"/>
    </row>
    <row r="1225" spans="1:12" s="218" customFormat="1" ht="12.75">
      <c r="A1225" s="213"/>
      <c r="F1225" s="234"/>
      <c r="I1225" s="235"/>
      <c r="L1225" s="213"/>
    </row>
    <row r="1226" spans="1:12" s="218" customFormat="1" ht="12.75">
      <c r="A1226" s="213"/>
      <c r="F1226" s="234"/>
      <c r="I1226" s="235"/>
      <c r="L1226" s="213"/>
    </row>
    <row r="1227" spans="1:12" s="218" customFormat="1" ht="12.75">
      <c r="A1227" s="213"/>
      <c r="F1227" s="234"/>
      <c r="I1227" s="235"/>
      <c r="L1227" s="213"/>
    </row>
    <row r="1228" spans="1:12" s="218" customFormat="1" ht="12.75">
      <c r="A1228" s="213"/>
      <c r="F1228" s="234"/>
      <c r="I1228" s="235"/>
      <c r="L1228" s="213"/>
    </row>
    <row r="1229" spans="1:12" s="218" customFormat="1" ht="12.75">
      <c r="A1229" s="213"/>
      <c r="F1229" s="234"/>
      <c r="I1229" s="235"/>
      <c r="L1229" s="213"/>
    </row>
    <row r="1230" spans="1:12" s="218" customFormat="1" ht="12.75">
      <c r="A1230" s="213"/>
      <c r="F1230" s="234"/>
      <c r="I1230" s="235"/>
      <c r="L1230" s="213"/>
    </row>
    <row r="1231" spans="1:12" s="218" customFormat="1" ht="12.75">
      <c r="A1231" s="213"/>
      <c r="F1231" s="234"/>
      <c r="I1231" s="235"/>
      <c r="L1231" s="213"/>
    </row>
    <row r="1232" spans="1:12" s="218" customFormat="1" ht="12.75">
      <c r="A1232" s="213"/>
      <c r="F1232" s="234"/>
      <c r="I1232" s="235"/>
      <c r="L1232" s="213"/>
    </row>
    <row r="1233" spans="1:12" s="218" customFormat="1" ht="12.75">
      <c r="A1233" s="213"/>
      <c r="F1233" s="234"/>
      <c r="I1233" s="235"/>
      <c r="L1233" s="213"/>
    </row>
    <row r="1234" spans="1:12" s="218" customFormat="1" ht="12.75">
      <c r="A1234" s="213"/>
      <c r="F1234" s="234"/>
      <c r="I1234" s="235"/>
      <c r="L1234" s="213"/>
    </row>
    <row r="1235" spans="1:12" s="218" customFormat="1" ht="12.75">
      <c r="A1235" s="213"/>
      <c r="F1235" s="234"/>
      <c r="I1235" s="235"/>
      <c r="L1235" s="213"/>
    </row>
    <row r="1236" spans="1:12" s="218" customFormat="1" ht="12.75">
      <c r="A1236" s="213"/>
      <c r="F1236" s="234"/>
      <c r="I1236" s="235"/>
      <c r="L1236" s="213"/>
    </row>
    <row r="1237" spans="1:12" s="218" customFormat="1" ht="12.75">
      <c r="A1237" s="213"/>
      <c r="F1237" s="234"/>
      <c r="I1237" s="235"/>
      <c r="L1237" s="213"/>
    </row>
    <row r="1238" spans="1:12" s="218" customFormat="1" ht="12.75">
      <c r="A1238" s="213"/>
      <c r="F1238" s="234"/>
      <c r="I1238" s="235"/>
      <c r="L1238" s="213"/>
    </row>
    <row r="1239" spans="1:12" s="218" customFormat="1" ht="12.75">
      <c r="A1239" s="213"/>
      <c r="F1239" s="234"/>
      <c r="I1239" s="235"/>
      <c r="L1239" s="213"/>
    </row>
    <row r="1240" spans="1:12" s="218" customFormat="1" ht="12.75">
      <c r="A1240" s="213"/>
      <c r="F1240" s="234"/>
      <c r="I1240" s="235"/>
      <c r="L1240" s="213"/>
    </row>
    <row r="1241" spans="1:12" s="218" customFormat="1" ht="12.75">
      <c r="A1241" s="213"/>
      <c r="F1241" s="234"/>
      <c r="I1241" s="235"/>
      <c r="L1241" s="213"/>
    </row>
    <row r="1242" spans="1:12" s="218" customFormat="1" ht="12.75">
      <c r="A1242" s="213"/>
      <c r="F1242" s="234"/>
      <c r="I1242" s="235"/>
      <c r="L1242" s="213"/>
    </row>
    <row r="1243" spans="1:12" s="218" customFormat="1" ht="12.75">
      <c r="A1243" s="213"/>
      <c r="F1243" s="234"/>
      <c r="I1243" s="235"/>
      <c r="L1243" s="213"/>
    </row>
    <row r="1244" spans="1:12" s="218" customFormat="1" ht="12.75">
      <c r="A1244" s="213"/>
      <c r="F1244" s="234"/>
      <c r="I1244" s="235"/>
      <c r="L1244" s="213"/>
    </row>
    <row r="1245" spans="1:12" s="218" customFormat="1" ht="12.75">
      <c r="A1245" s="213"/>
      <c r="F1245" s="234"/>
      <c r="I1245" s="235"/>
      <c r="L1245" s="213"/>
    </row>
    <row r="1246" spans="1:12" s="218" customFormat="1" ht="12.75">
      <c r="A1246" s="213"/>
      <c r="F1246" s="234"/>
      <c r="I1246" s="235"/>
      <c r="L1246" s="213"/>
    </row>
    <row r="1247" spans="1:12" s="218" customFormat="1" ht="12.75">
      <c r="A1247" s="213"/>
      <c r="F1247" s="234"/>
      <c r="I1247" s="235"/>
      <c r="L1247" s="213"/>
    </row>
    <row r="1248" spans="1:12" s="218" customFormat="1" ht="12.75">
      <c r="A1248" s="213"/>
      <c r="F1248" s="234"/>
      <c r="I1248" s="235"/>
      <c r="L1248" s="213"/>
    </row>
    <row r="1249" spans="1:12" s="218" customFormat="1" ht="12.75">
      <c r="A1249" s="213"/>
      <c r="F1249" s="234"/>
      <c r="I1249" s="235"/>
      <c r="L1249" s="213"/>
    </row>
    <row r="1250" spans="1:12" s="218" customFormat="1" ht="12.75">
      <c r="A1250" s="213"/>
      <c r="F1250" s="234"/>
      <c r="I1250" s="235"/>
      <c r="L1250" s="213"/>
    </row>
    <row r="1251" spans="1:12" s="218" customFormat="1" ht="12.75">
      <c r="A1251" s="213"/>
      <c r="F1251" s="234"/>
      <c r="I1251" s="235"/>
      <c r="L1251" s="213"/>
    </row>
    <row r="1252" spans="1:12" s="218" customFormat="1" ht="12.75">
      <c r="A1252" s="213"/>
      <c r="F1252" s="234"/>
      <c r="I1252" s="235"/>
      <c r="L1252" s="213"/>
    </row>
    <row r="1253" spans="1:12" s="218" customFormat="1" ht="12.75">
      <c r="A1253" s="213"/>
      <c r="F1253" s="234"/>
      <c r="I1253" s="235"/>
      <c r="L1253" s="213"/>
    </row>
    <row r="1254" spans="1:12" s="218" customFormat="1" ht="12.75">
      <c r="A1254" s="213"/>
      <c r="F1254" s="234"/>
      <c r="I1254" s="235"/>
      <c r="L1254" s="213"/>
    </row>
    <row r="1255" spans="1:12" s="218" customFormat="1" ht="12.75">
      <c r="A1255" s="213"/>
      <c r="F1255" s="234"/>
      <c r="I1255" s="235"/>
      <c r="L1255" s="213"/>
    </row>
    <row r="1256" spans="1:12" s="218" customFormat="1" ht="12.75">
      <c r="A1256" s="213"/>
      <c r="F1256" s="234"/>
      <c r="I1256" s="235"/>
      <c r="L1256" s="213"/>
    </row>
    <row r="1257" spans="1:12" s="218" customFormat="1" ht="12.75">
      <c r="A1257" s="213"/>
      <c r="F1257" s="234"/>
      <c r="I1257" s="235"/>
      <c r="L1257" s="213"/>
    </row>
    <row r="1258" spans="1:12" s="218" customFormat="1" ht="12.75">
      <c r="A1258" s="213"/>
      <c r="F1258" s="234"/>
      <c r="I1258" s="235"/>
      <c r="L1258" s="213"/>
    </row>
    <row r="1259" spans="1:12" s="218" customFormat="1" ht="12.75">
      <c r="A1259" s="213"/>
      <c r="F1259" s="234"/>
      <c r="I1259" s="235"/>
      <c r="L1259" s="213"/>
    </row>
    <row r="1260" spans="1:12" s="218" customFormat="1" ht="12.75">
      <c r="A1260" s="213"/>
      <c r="F1260" s="234"/>
      <c r="I1260" s="235"/>
      <c r="L1260" s="213"/>
    </row>
    <row r="1261" spans="1:12" s="218" customFormat="1" ht="12.75">
      <c r="A1261" s="213"/>
      <c r="F1261" s="234"/>
      <c r="I1261" s="235"/>
      <c r="L1261" s="213"/>
    </row>
    <row r="1262" spans="1:12" s="218" customFormat="1" ht="12.75">
      <c r="A1262" s="213"/>
      <c r="F1262" s="234"/>
      <c r="I1262" s="235"/>
      <c r="L1262" s="213"/>
    </row>
    <row r="1263" spans="1:12" s="218" customFormat="1" ht="12.75">
      <c r="A1263" s="213"/>
      <c r="F1263" s="234"/>
      <c r="I1263" s="235"/>
      <c r="L1263" s="213"/>
    </row>
    <row r="1264" spans="1:12" s="218" customFormat="1" ht="12.75">
      <c r="A1264" s="213"/>
      <c r="F1264" s="234"/>
      <c r="I1264" s="235"/>
      <c r="L1264" s="213"/>
    </row>
    <row r="1265" spans="1:12" s="218" customFormat="1" ht="12.75">
      <c r="A1265" s="213"/>
      <c r="F1265" s="234"/>
      <c r="I1265" s="235"/>
      <c r="L1265" s="213"/>
    </row>
    <row r="1266" spans="1:12" s="218" customFormat="1" ht="12.75">
      <c r="A1266" s="213"/>
      <c r="F1266" s="234"/>
      <c r="I1266" s="235"/>
      <c r="L1266" s="213"/>
    </row>
    <row r="1267" spans="1:12" s="218" customFormat="1" ht="12.75">
      <c r="A1267" s="213"/>
      <c r="F1267" s="234"/>
      <c r="I1267" s="235"/>
      <c r="L1267" s="213"/>
    </row>
    <row r="1268" spans="1:12" s="218" customFormat="1" ht="12.75">
      <c r="A1268" s="213"/>
      <c r="F1268" s="234"/>
      <c r="I1268" s="235"/>
      <c r="L1268" s="213"/>
    </row>
    <row r="1269" spans="1:12" s="218" customFormat="1" ht="12.75">
      <c r="A1269" s="213"/>
      <c r="F1269" s="234"/>
      <c r="I1269" s="235"/>
      <c r="L1269" s="213"/>
    </row>
    <row r="1270" spans="1:12" s="218" customFormat="1" ht="12.75">
      <c r="A1270" s="213"/>
      <c r="F1270" s="234"/>
      <c r="I1270" s="235"/>
      <c r="L1270" s="213"/>
    </row>
    <row r="1271" spans="1:12" s="218" customFormat="1" ht="12.75">
      <c r="A1271" s="213"/>
      <c r="F1271" s="234"/>
      <c r="I1271" s="235"/>
      <c r="L1271" s="213"/>
    </row>
    <row r="1272" spans="1:12" s="218" customFormat="1" ht="12.75">
      <c r="A1272" s="213"/>
      <c r="F1272" s="234"/>
      <c r="I1272" s="235"/>
      <c r="L1272" s="213"/>
    </row>
    <row r="1273" spans="1:12" s="218" customFormat="1" ht="12.75">
      <c r="A1273" s="213"/>
      <c r="F1273" s="234"/>
      <c r="I1273" s="235"/>
      <c r="L1273" s="213"/>
    </row>
    <row r="1274" spans="1:12" s="218" customFormat="1" ht="12.75">
      <c r="A1274" s="213"/>
      <c r="F1274" s="234"/>
      <c r="I1274" s="235"/>
      <c r="L1274" s="213"/>
    </row>
    <row r="1275" spans="1:12" s="218" customFormat="1" ht="12.75">
      <c r="A1275" s="213"/>
      <c r="F1275" s="234"/>
      <c r="I1275" s="235"/>
      <c r="L1275" s="213"/>
    </row>
    <row r="1276" spans="1:12" s="218" customFormat="1" ht="12.75">
      <c r="A1276" s="213"/>
      <c r="F1276" s="234"/>
      <c r="I1276" s="235"/>
      <c r="L1276" s="213"/>
    </row>
    <row r="1277" spans="1:12" s="218" customFormat="1" ht="12.75">
      <c r="A1277" s="213"/>
      <c r="F1277" s="234"/>
      <c r="I1277" s="235"/>
      <c r="L1277" s="213"/>
    </row>
    <row r="1278" spans="1:12" s="218" customFormat="1" ht="12.75">
      <c r="A1278" s="213"/>
      <c r="F1278" s="234"/>
      <c r="I1278" s="235"/>
      <c r="L1278" s="213"/>
    </row>
    <row r="1279" spans="1:12" s="218" customFormat="1" ht="12.75">
      <c r="A1279" s="213"/>
      <c r="F1279" s="234"/>
      <c r="I1279" s="235"/>
      <c r="L1279" s="213"/>
    </row>
    <row r="1280" spans="1:12" s="218" customFormat="1" ht="12.75">
      <c r="A1280" s="213"/>
      <c r="F1280" s="234"/>
      <c r="I1280" s="235"/>
      <c r="L1280" s="213"/>
    </row>
    <row r="1281" spans="1:12" s="218" customFormat="1" ht="12.75">
      <c r="A1281" s="213"/>
      <c r="F1281" s="234"/>
      <c r="I1281" s="235"/>
      <c r="L1281" s="213"/>
    </row>
    <row r="1282" spans="1:12" s="218" customFormat="1" ht="12.75">
      <c r="A1282" s="213"/>
      <c r="F1282" s="234"/>
      <c r="I1282" s="235"/>
      <c r="L1282" s="213"/>
    </row>
    <row r="1283" spans="1:12" s="218" customFormat="1" ht="12.75">
      <c r="A1283" s="213"/>
      <c r="F1283" s="234"/>
      <c r="I1283" s="235"/>
      <c r="L1283" s="213"/>
    </row>
    <row r="1284" spans="1:12" s="218" customFormat="1" ht="12.75">
      <c r="A1284" s="213"/>
      <c r="F1284" s="234"/>
      <c r="I1284" s="235"/>
      <c r="L1284" s="213"/>
    </row>
    <row r="1285" spans="1:12" s="218" customFormat="1" ht="12.75">
      <c r="A1285" s="213"/>
      <c r="F1285" s="234"/>
      <c r="I1285" s="235"/>
      <c r="L1285" s="213"/>
    </row>
    <row r="1286" spans="1:12" s="218" customFormat="1" ht="12.75">
      <c r="A1286" s="213"/>
      <c r="F1286" s="234"/>
      <c r="I1286" s="235"/>
      <c r="L1286" s="213"/>
    </row>
    <row r="1287" spans="1:12" s="218" customFormat="1" ht="12.75">
      <c r="A1287" s="213"/>
      <c r="F1287" s="234"/>
      <c r="I1287" s="235"/>
      <c r="L1287" s="213"/>
    </row>
    <row r="1288" spans="1:12" s="218" customFormat="1" ht="12.75">
      <c r="A1288" s="213"/>
      <c r="F1288" s="234"/>
      <c r="I1288" s="235"/>
      <c r="L1288" s="213"/>
    </row>
    <row r="1289" spans="1:12" s="218" customFormat="1" ht="12.75">
      <c r="A1289" s="213"/>
      <c r="F1289" s="234"/>
      <c r="I1289" s="235"/>
      <c r="L1289" s="213"/>
    </row>
    <row r="1290" spans="1:12" s="218" customFormat="1" ht="12.75">
      <c r="A1290" s="213"/>
      <c r="F1290" s="234"/>
      <c r="I1290" s="235"/>
      <c r="L1290" s="213"/>
    </row>
    <row r="1291" spans="1:12" s="218" customFormat="1" ht="12.75">
      <c r="A1291" s="213"/>
      <c r="F1291" s="234"/>
      <c r="I1291" s="235"/>
      <c r="L1291" s="213"/>
    </row>
    <row r="1292" spans="1:12" s="218" customFormat="1" ht="12.75">
      <c r="A1292" s="213"/>
      <c r="F1292" s="234"/>
      <c r="I1292" s="235"/>
      <c r="L1292" s="213"/>
    </row>
    <row r="1293" spans="1:12" s="218" customFormat="1" ht="12.75">
      <c r="A1293" s="213"/>
      <c r="F1293" s="234"/>
      <c r="I1293" s="235"/>
      <c r="L1293" s="213"/>
    </row>
    <row r="1294" spans="1:12" s="218" customFormat="1" ht="12.75">
      <c r="A1294" s="213"/>
      <c r="F1294" s="234"/>
      <c r="I1294" s="235"/>
      <c r="L1294" s="213"/>
    </row>
    <row r="1295" spans="1:12" s="218" customFormat="1" ht="12.75">
      <c r="A1295" s="213"/>
      <c r="F1295" s="234"/>
      <c r="I1295" s="235"/>
      <c r="L1295" s="213"/>
    </row>
    <row r="1296" spans="1:12" s="218" customFormat="1" ht="12.75">
      <c r="A1296" s="213"/>
      <c r="F1296" s="234"/>
      <c r="I1296" s="235"/>
      <c r="L1296" s="213"/>
    </row>
    <row r="1297" spans="1:12" s="218" customFormat="1" ht="12.75">
      <c r="A1297" s="213"/>
      <c r="F1297" s="234"/>
      <c r="I1297" s="235"/>
      <c r="L1297" s="213"/>
    </row>
    <row r="1298" spans="1:12" s="218" customFormat="1" ht="12.75">
      <c r="A1298" s="213"/>
      <c r="F1298" s="234"/>
      <c r="I1298" s="235"/>
      <c r="L1298" s="213"/>
    </row>
    <row r="1299" spans="1:12" s="218" customFormat="1" ht="12.75">
      <c r="A1299" s="213"/>
      <c r="F1299" s="234"/>
      <c r="I1299" s="235"/>
      <c r="L1299" s="213"/>
    </row>
    <row r="1300" spans="1:12" s="218" customFormat="1" ht="12.75">
      <c r="A1300" s="213"/>
      <c r="F1300" s="234"/>
      <c r="I1300" s="235"/>
      <c r="L1300" s="213"/>
    </row>
    <row r="1301" spans="1:12" s="218" customFormat="1" ht="12.75">
      <c r="A1301" s="213"/>
      <c r="F1301" s="234"/>
      <c r="I1301" s="235"/>
      <c r="L1301" s="213"/>
    </row>
    <row r="1302" spans="1:12" s="218" customFormat="1" ht="12.75">
      <c r="A1302" s="213"/>
      <c r="F1302" s="234"/>
      <c r="I1302" s="235"/>
      <c r="L1302" s="213"/>
    </row>
    <row r="1303" spans="1:12" s="218" customFormat="1" ht="12.75">
      <c r="A1303" s="213"/>
      <c r="F1303" s="234"/>
      <c r="I1303" s="235"/>
      <c r="L1303" s="213"/>
    </row>
    <row r="1304" spans="1:12" s="218" customFormat="1" ht="12.75">
      <c r="A1304" s="213"/>
      <c r="F1304" s="234"/>
      <c r="I1304" s="235"/>
      <c r="L1304" s="213"/>
    </row>
    <row r="1305" spans="1:12" s="218" customFormat="1" ht="12.75">
      <c r="A1305" s="213"/>
      <c r="F1305" s="234"/>
      <c r="I1305" s="235"/>
      <c r="L1305" s="213"/>
    </row>
    <row r="1306" spans="1:12" s="218" customFormat="1" ht="12.75">
      <c r="A1306" s="213"/>
      <c r="F1306" s="234"/>
      <c r="I1306" s="235"/>
      <c r="L1306" s="213"/>
    </row>
    <row r="1307" spans="1:12" s="218" customFormat="1" ht="12.75">
      <c r="A1307" s="213"/>
      <c r="F1307" s="234"/>
      <c r="I1307" s="235"/>
      <c r="L1307" s="213"/>
    </row>
    <row r="1308" spans="1:12" s="218" customFormat="1" ht="12.75">
      <c r="A1308" s="213"/>
      <c r="F1308" s="234"/>
      <c r="I1308" s="235"/>
      <c r="L1308" s="213"/>
    </row>
    <row r="1309" spans="1:12" s="218" customFormat="1" ht="12.75">
      <c r="A1309" s="213"/>
      <c r="F1309" s="234"/>
      <c r="I1309" s="235"/>
      <c r="L1309" s="213"/>
    </row>
    <row r="1310" spans="1:12" s="218" customFormat="1" ht="12.75">
      <c r="A1310" s="213"/>
      <c r="F1310" s="234"/>
      <c r="I1310" s="235"/>
      <c r="L1310" s="213"/>
    </row>
    <row r="1311" spans="1:12" s="218" customFormat="1" ht="12.75">
      <c r="A1311" s="213"/>
      <c r="F1311" s="234"/>
      <c r="I1311" s="235"/>
      <c r="L1311" s="213"/>
    </row>
    <row r="1312" spans="1:12" s="218" customFormat="1" ht="12.75">
      <c r="A1312" s="213"/>
      <c r="F1312" s="234"/>
      <c r="I1312" s="235"/>
      <c r="L1312" s="213"/>
    </row>
    <row r="1313" spans="1:12" s="218" customFormat="1" ht="12.75">
      <c r="A1313" s="213"/>
      <c r="F1313" s="234"/>
      <c r="I1313" s="235"/>
      <c r="L1313" s="213"/>
    </row>
    <row r="1314" spans="1:12" s="218" customFormat="1" ht="12.75">
      <c r="A1314" s="213"/>
      <c r="F1314" s="234"/>
      <c r="I1314" s="235"/>
      <c r="L1314" s="213"/>
    </row>
    <row r="1315" spans="1:12" s="218" customFormat="1" ht="12.75">
      <c r="A1315" s="213"/>
      <c r="F1315" s="234"/>
      <c r="I1315" s="235"/>
      <c r="L1315" s="213"/>
    </row>
    <row r="1316" spans="1:12" s="218" customFormat="1" ht="12.75">
      <c r="A1316" s="213"/>
      <c r="F1316" s="234"/>
      <c r="I1316" s="235"/>
      <c r="L1316" s="213"/>
    </row>
    <row r="1317" spans="1:12" s="218" customFormat="1" ht="12.75">
      <c r="A1317" s="213"/>
      <c r="F1317" s="234"/>
      <c r="I1317" s="235"/>
      <c r="L1317" s="213"/>
    </row>
    <row r="1318" spans="1:12" s="218" customFormat="1" ht="12.75">
      <c r="A1318" s="213"/>
      <c r="F1318" s="234"/>
      <c r="I1318" s="235"/>
      <c r="L1318" s="213"/>
    </row>
    <row r="1319" spans="1:12" s="218" customFormat="1" ht="12.75">
      <c r="A1319" s="213"/>
      <c r="F1319" s="234"/>
      <c r="I1319" s="235"/>
      <c r="L1319" s="213"/>
    </row>
    <row r="1320" spans="1:12" s="218" customFormat="1" ht="12.75">
      <c r="A1320" s="213"/>
      <c r="F1320" s="234"/>
      <c r="I1320" s="235"/>
      <c r="L1320" s="213"/>
    </row>
    <row r="1321" spans="1:12" s="218" customFormat="1" ht="12.75">
      <c r="A1321" s="213"/>
      <c r="F1321" s="234"/>
      <c r="I1321" s="235"/>
      <c r="L1321" s="213"/>
    </row>
    <row r="1322" spans="1:12" s="218" customFormat="1" ht="12.75">
      <c r="A1322" s="213"/>
      <c r="F1322" s="234"/>
      <c r="I1322" s="235"/>
      <c r="L1322" s="213"/>
    </row>
    <row r="1323" spans="1:12" s="218" customFormat="1" ht="12.75">
      <c r="A1323" s="213"/>
      <c r="F1323" s="234"/>
      <c r="I1323" s="235"/>
      <c r="L1323" s="213"/>
    </row>
    <row r="1324" spans="1:12" s="218" customFormat="1" ht="12.75">
      <c r="A1324" s="213"/>
      <c r="F1324" s="234"/>
      <c r="I1324" s="235"/>
      <c r="L1324" s="213"/>
    </row>
    <row r="1325" spans="1:12" s="218" customFormat="1" ht="12.75">
      <c r="A1325" s="213"/>
      <c r="F1325" s="234"/>
      <c r="I1325" s="235"/>
      <c r="L1325" s="213"/>
    </row>
    <row r="1326" spans="1:12" s="218" customFormat="1" ht="12.75">
      <c r="A1326" s="213"/>
      <c r="F1326" s="234"/>
      <c r="I1326" s="235"/>
      <c r="L1326" s="213"/>
    </row>
    <row r="1327" spans="1:12" s="218" customFormat="1" ht="12.75">
      <c r="A1327" s="213"/>
      <c r="F1327" s="234"/>
      <c r="I1327" s="235"/>
      <c r="L1327" s="213"/>
    </row>
    <row r="1328" spans="1:12" s="218" customFormat="1" ht="12.75">
      <c r="A1328" s="213"/>
      <c r="F1328" s="234"/>
      <c r="I1328" s="235"/>
      <c r="L1328" s="213"/>
    </row>
    <row r="1329" spans="1:12" s="218" customFormat="1" ht="12.75">
      <c r="A1329" s="213"/>
      <c r="F1329" s="234"/>
      <c r="I1329" s="235"/>
      <c r="L1329" s="213"/>
    </row>
    <row r="1330" spans="1:12" s="218" customFormat="1" ht="12.75">
      <c r="A1330" s="213"/>
      <c r="F1330" s="234"/>
      <c r="I1330" s="235"/>
      <c r="L1330" s="213"/>
    </row>
    <row r="1331" spans="1:12" s="218" customFormat="1" ht="12.75">
      <c r="A1331" s="213"/>
      <c r="F1331" s="234"/>
      <c r="I1331" s="235"/>
      <c r="L1331" s="213"/>
    </row>
    <row r="1332" spans="1:12" s="218" customFormat="1" ht="12.75">
      <c r="A1332" s="213"/>
      <c r="F1332" s="234"/>
      <c r="I1332" s="235"/>
      <c r="L1332" s="213"/>
    </row>
    <row r="1333" spans="1:12" s="218" customFormat="1" ht="12.75">
      <c r="A1333" s="213"/>
      <c r="F1333" s="234"/>
      <c r="I1333" s="235"/>
      <c r="L1333" s="213"/>
    </row>
    <row r="1334" spans="1:12" s="218" customFormat="1" ht="12.75">
      <c r="A1334" s="213"/>
      <c r="F1334" s="234"/>
      <c r="I1334" s="235"/>
      <c r="L1334" s="213"/>
    </row>
    <row r="1335" spans="1:12" s="218" customFormat="1" ht="12.75">
      <c r="A1335" s="213"/>
      <c r="F1335" s="234"/>
      <c r="I1335" s="235"/>
      <c r="L1335" s="213"/>
    </row>
    <row r="1336" spans="1:12" s="218" customFormat="1" ht="12.75">
      <c r="A1336" s="213"/>
      <c r="F1336" s="234"/>
      <c r="I1336" s="235"/>
      <c r="L1336" s="213"/>
    </row>
    <row r="1337" spans="1:12" s="218" customFormat="1" ht="12.75">
      <c r="A1337" s="213"/>
      <c r="F1337" s="234"/>
      <c r="I1337" s="235"/>
      <c r="L1337" s="213"/>
    </row>
    <row r="1338" spans="1:12" s="218" customFormat="1" ht="12.75">
      <c r="A1338" s="213"/>
      <c r="F1338" s="234"/>
      <c r="I1338" s="235"/>
      <c r="L1338" s="213"/>
    </row>
    <row r="1339" spans="1:12" s="218" customFormat="1" ht="12.75">
      <c r="A1339" s="213"/>
      <c r="F1339" s="234"/>
      <c r="I1339" s="235"/>
      <c r="L1339" s="213"/>
    </row>
    <row r="1340" spans="1:12" s="218" customFormat="1" ht="12.75">
      <c r="A1340" s="213"/>
      <c r="F1340" s="234"/>
      <c r="I1340" s="235"/>
      <c r="L1340" s="213"/>
    </row>
    <row r="1341" spans="1:12" s="218" customFormat="1" ht="12.75">
      <c r="A1341" s="213"/>
      <c r="F1341" s="234"/>
      <c r="I1341" s="235"/>
      <c r="L1341" s="213"/>
    </row>
    <row r="1342" spans="1:12" s="218" customFormat="1" ht="12.75">
      <c r="A1342" s="213"/>
      <c r="F1342" s="234"/>
      <c r="I1342" s="235"/>
      <c r="L1342" s="213"/>
    </row>
    <row r="1343" spans="1:12" s="218" customFormat="1" ht="12.75">
      <c r="A1343" s="213"/>
      <c r="F1343" s="234"/>
      <c r="I1343" s="235"/>
      <c r="L1343" s="213"/>
    </row>
    <row r="1344" spans="1:12" s="218" customFormat="1" ht="12.75">
      <c r="A1344" s="213"/>
      <c r="F1344" s="234"/>
      <c r="I1344" s="235"/>
      <c r="L1344" s="213"/>
    </row>
    <row r="1345" spans="1:12" s="218" customFormat="1" ht="12.75">
      <c r="A1345" s="213"/>
      <c r="F1345" s="234"/>
      <c r="I1345" s="235"/>
      <c r="L1345" s="213"/>
    </row>
    <row r="1346" spans="1:12" s="218" customFormat="1" ht="12.75">
      <c r="A1346" s="213"/>
      <c r="F1346" s="234"/>
      <c r="I1346" s="235"/>
      <c r="L1346" s="213"/>
    </row>
    <row r="1347" spans="1:12" s="218" customFormat="1" ht="12.75">
      <c r="A1347" s="213"/>
      <c r="F1347" s="234"/>
      <c r="I1347" s="235"/>
      <c r="L1347" s="213"/>
    </row>
    <row r="1348" spans="1:12" s="218" customFormat="1" ht="12.75">
      <c r="A1348" s="213"/>
      <c r="F1348" s="234"/>
      <c r="I1348" s="235"/>
      <c r="L1348" s="213"/>
    </row>
    <row r="1349" spans="1:12" s="218" customFormat="1" ht="12.75">
      <c r="A1349" s="213"/>
      <c r="F1349" s="234"/>
      <c r="I1349" s="235"/>
      <c r="L1349" s="213"/>
    </row>
    <row r="1350" spans="1:12" s="218" customFormat="1" ht="12.75">
      <c r="A1350" s="213"/>
      <c r="F1350" s="234"/>
      <c r="I1350" s="235"/>
      <c r="L1350" s="213"/>
    </row>
    <row r="1351" spans="1:12" s="218" customFormat="1" ht="12.75">
      <c r="A1351" s="213"/>
      <c r="F1351" s="234"/>
      <c r="I1351" s="235"/>
      <c r="L1351" s="213"/>
    </row>
    <row r="1352" spans="1:12" s="218" customFormat="1" ht="12.75">
      <c r="A1352" s="213"/>
      <c r="F1352" s="234"/>
      <c r="I1352" s="235"/>
      <c r="L1352" s="213"/>
    </row>
    <row r="1353" spans="1:12" s="218" customFormat="1" ht="12.75">
      <c r="A1353" s="213"/>
      <c r="F1353" s="234"/>
      <c r="I1353" s="235"/>
      <c r="L1353" s="213"/>
    </row>
    <row r="1354" spans="1:12" s="218" customFormat="1" ht="12.75">
      <c r="A1354" s="213"/>
      <c r="F1354" s="234"/>
      <c r="I1354" s="235"/>
      <c r="L1354" s="213"/>
    </row>
    <row r="1355" spans="1:12" s="218" customFormat="1" ht="12.75">
      <c r="A1355" s="213"/>
      <c r="F1355" s="234"/>
      <c r="I1355" s="235"/>
      <c r="L1355" s="213"/>
    </row>
    <row r="1356" spans="1:12" s="218" customFormat="1" ht="12.75">
      <c r="A1356" s="213"/>
      <c r="F1356" s="234"/>
      <c r="I1356" s="235"/>
      <c r="L1356" s="213"/>
    </row>
    <row r="1357" spans="1:12" s="218" customFormat="1" ht="12.75">
      <c r="A1357" s="213"/>
      <c r="F1357" s="234"/>
      <c r="I1357" s="235"/>
      <c r="L1357" s="213"/>
    </row>
    <row r="1358" spans="1:12" s="218" customFormat="1" ht="12.75">
      <c r="A1358" s="213"/>
      <c r="F1358" s="234"/>
      <c r="I1358" s="235"/>
      <c r="L1358" s="213"/>
    </row>
    <row r="1359" spans="1:12" s="218" customFormat="1" ht="12.75">
      <c r="A1359" s="213"/>
      <c r="F1359" s="234"/>
      <c r="I1359" s="235"/>
      <c r="L1359" s="213"/>
    </row>
    <row r="1360" spans="1:12" s="218" customFormat="1" ht="12.75">
      <c r="A1360" s="213"/>
      <c r="F1360" s="234"/>
      <c r="I1360" s="235"/>
      <c r="L1360" s="213"/>
    </row>
    <row r="1361" spans="1:12" s="218" customFormat="1" ht="12.75">
      <c r="A1361" s="213"/>
      <c r="F1361" s="234"/>
      <c r="I1361" s="235"/>
      <c r="L1361" s="213"/>
    </row>
    <row r="1362" spans="1:12" s="218" customFormat="1" ht="12.75">
      <c r="A1362" s="213"/>
      <c r="F1362" s="234"/>
      <c r="I1362" s="235"/>
      <c r="L1362" s="213"/>
    </row>
    <row r="1363" spans="1:12" s="218" customFormat="1" ht="12.75">
      <c r="A1363" s="213"/>
      <c r="F1363" s="234"/>
      <c r="I1363" s="235"/>
      <c r="L1363" s="213"/>
    </row>
    <row r="1364" spans="1:12" s="218" customFormat="1" ht="12.75">
      <c r="A1364" s="213"/>
      <c r="F1364" s="234"/>
      <c r="I1364" s="235"/>
      <c r="L1364" s="213"/>
    </row>
    <row r="1365" spans="1:12" s="218" customFormat="1" ht="12.75">
      <c r="A1365" s="213"/>
      <c r="F1365" s="234"/>
      <c r="I1365" s="235"/>
      <c r="L1365" s="213"/>
    </row>
    <row r="1366" spans="1:12" s="218" customFormat="1" ht="12.75">
      <c r="A1366" s="213"/>
      <c r="F1366" s="234"/>
      <c r="I1366" s="235"/>
      <c r="L1366" s="213"/>
    </row>
    <row r="1367" spans="1:12" s="218" customFormat="1" ht="12.75">
      <c r="A1367" s="213"/>
      <c r="F1367" s="234"/>
      <c r="I1367" s="235"/>
      <c r="L1367" s="213"/>
    </row>
    <row r="1368" spans="1:12" s="218" customFormat="1" ht="12.75">
      <c r="A1368" s="213"/>
      <c r="F1368" s="234"/>
      <c r="I1368" s="235"/>
      <c r="L1368" s="213"/>
    </row>
    <row r="1369" spans="1:12" s="218" customFormat="1" ht="12.75">
      <c r="A1369" s="213"/>
      <c r="F1369" s="234"/>
      <c r="I1369" s="235"/>
      <c r="L1369" s="213"/>
    </row>
    <row r="1370" spans="1:12" s="218" customFormat="1" ht="12.75">
      <c r="A1370" s="213"/>
      <c r="F1370" s="234"/>
      <c r="I1370" s="235"/>
      <c r="L1370" s="213"/>
    </row>
    <row r="1371" spans="1:12" s="218" customFormat="1" ht="12.75">
      <c r="A1371" s="213"/>
      <c r="F1371" s="234"/>
      <c r="I1371" s="235"/>
      <c r="L1371" s="213"/>
    </row>
    <row r="1372" spans="1:12" s="218" customFormat="1" ht="12.75">
      <c r="A1372" s="213"/>
      <c r="F1372" s="234"/>
      <c r="I1372" s="235"/>
      <c r="L1372" s="213"/>
    </row>
    <row r="1373" spans="1:12" s="218" customFormat="1" ht="12.75">
      <c r="A1373" s="213"/>
      <c r="F1373" s="234"/>
      <c r="I1373" s="235"/>
      <c r="L1373" s="213"/>
    </row>
    <row r="1374" spans="1:12" s="218" customFormat="1" ht="12.75">
      <c r="A1374" s="213"/>
      <c r="F1374" s="234"/>
      <c r="I1374" s="235"/>
      <c r="L1374" s="213"/>
    </row>
    <row r="1375" spans="1:12" s="218" customFormat="1" ht="12.75">
      <c r="A1375" s="213"/>
      <c r="F1375" s="234"/>
      <c r="I1375" s="235"/>
      <c r="L1375" s="213"/>
    </row>
    <row r="1376" spans="1:12" s="218" customFormat="1" ht="12.75">
      <c r="A1376" s="213"/>
      <c r="F1376" s="234"/>
      <c r="I1376" s="235"/>
      <c r="L1376" s="213"/>
    </row>
    <row r="1377" spans="1:12" s="218" customFormat="1" ht="12.75">
      <c r="A1377" s="213"/>
      <c r="F1377" s="234"/>
      <c r="I1377" s="235"/>
      <c r="L1377" s="213"/>
    </row>
    <row r="1378" spans="1:12" s="218" customFormat="1" ht="12.75">
      <c r="A1378" s="213"/>
      <c r="F1378" s="234"/>
      <c r="I1378" s="235"/>
      <c r="L1378" s="213"/>
    </row>
    <row r="1379" spans="1:12" s="218" customFormat="1" ht="12.75">
      <c r="A1379" s="213"/>
      <c r="F1379" s="234"/>
      <c r="I1379" s="235"/>
      <c r="L1379" s="213"/>
    </row>
    <row r="1380" spans="1:12" s="218" customFormat="1" ht="12.75">
      <c r="A1380" s="213"/>
      <c r="F1380" s="234"/>
      <c r="I1380" s="235"/>
      <c r="L1380" s="213"/>
    </row>
    <row r="1381" spans="1:12" s="218" customFormat="1" ht="12.75">
      <c r="A1381" s="213"/>
      <c r="F1381" s="234"/>
      <c r="I1381" s="235"/>
      <c r="L1381" s="213"/>
    </row>
    <row r="1382" spans="1:12" s="218" customFormat="1" ht="12.75">
      <c r="A1382" s="213"/>
      <c r="F1382" s="234"/>
      <c r="I1382" s="235"/>
      <c r="L1382" s="213"/>
    </row>
    <row r="1383" spans="1:12" s="218" customFormat="1" ht="12.75">
      <c r="A1383" s="213"/>
      <c r="F1383" s="234"/>
      <c r="I1383" s="235"/>
      <c r="L1383" s="213"/>
    </row>
    <row r="1384" spans="1:12" s="218" customFormat="1" ht="12.75">
      <c r="A1384" s="213"/>
      <c r="F1384" s="234"/>
      <c r="I1384" s="235"/>
      <c r="L1384" s="213"/>
    </row>
    <row r="1385" spans="1:12" s="218" customFormat="1" ht="12.75">
      <c r="A1385" s="213"/>
      <c r="F1385" s="234"/>
      <c r="I1385" s="235"/>
      <c r="L1385" s="213"/>
    </row>
    <row r="1386" spans="1:12" s="218" customFormat="1" ht="12.75">
      <c r="A1386" s="213"/>
      <c r="F1386" s="234"/>
      <c r="I1386" s="235"/>
      <c r="L1386" s="213"/>
    </row>
    <row r="1387" spans="1:12" s="218" customFormat="1" ht="12.75">
      <c r="A1387" s="213"/>
      <c r="F1387" s="234"/>
      <c r="I1387" s="235"/>
      <c r="L1387" s="213"/>
    </row>
    <row r="1388" spans="1:12" s="218" customFormat="1" ht="12.75">
      <c r="A1388" s="213"/>
      <c r="F1388" s="234"/>
      <c r="I1388" s="235"/>
      <c r="L1388" s="213"/>
    </row>
    <row r="1389" spans="1:12" s="218" customFormat="1" ht="12.75">
      <c r="A1389" s="213"/>
      <c r="F1389" s="234"/>
      <c r="I1389" s="235"/>
      <c r="L1389" s="213"/>
    </row>
    <row r="1390" spans="1:12" s="218" customFormat="1" ht="12.75">
      <c r="A1390" s="213"/>
      <c r="F1390" s="234"/>
      <c r="I1390" s="235"/>
      <c r="L1390" s="213"/>
    </row>
    <row r="1391" spans="1:12" s="218" customFormat="1" ht="12.75">
      <c r="A1391" s="213"/>
      <c r="F1391" s="234"/>
      <c r="I1391" s="235"/>
      <c r="L1391" s="213"/>
    </row>
    <row r="1392" spans="1:12" s="218" customFormat="1" ht="12.75">
      <c r="A1392" s="213"/>
      <c r="F1392" s="234"/>
      <c r="I1392" s="235"/>
      <c r="L1392" s="213"/>
    </row>
    <row r="1393" spans="1:12" s="218" customFormat="1" ht="12.75">
      <c r="A1393" s="213"/>
      <c r="F1393" s="234"/>
      <c r="I1393" s="235"/>
      <c r="L1393" s="213"/>
    </row>
    <row r="1394" spans="1:12" s="218" customFormat="1" ht="12.75">
      <c r="A1394" s="213"/>
      <c r="F1394" s="234"/>
      <c r="I1394" s="235"/>
      <c r="L1394" s="213"/>
    </row>
    <row r="1395" spans="1:12" s="218" customFormat="1" ht="12.75">
      <c r="A1395" s="213"/>
      <c r="F1395" s="234"/>
      <c r="I1395" s="235"/>
      <c r="L1395" s="213"/>
    </row>
    <row r="1396" spans="1:12" s="218" customFormat="1" ht="12.75">
      <c r="A1396" s="213"/>
      <c r="F1396" s="234"/>
      <c r="I1396" s="235"/>
      <c r="L1396" s="213"/>
    </row>
    <row r="1397" spans="1:12" s="218" customFormat="1" ht="12.75">
      <c r="A1397" s="213"/>
      <c r="F1397" s="234"/>
      <c r="I1397" s="235"/>
      <c r="L1397" s="213"/>
    </row>
    <row r="1398" spans="1:12" s="218" customFormat="1" ht="12.75">
      <c r="A1398" s="213"/>
      <c r="F1398" s="234"/>
      <c r="I1398" s="235"/>
      <c r="L1398" s="213"/>
    </row>
    <row r="1399" spans="1:12" s="218" customFormat="1" ht="12.75">
      <c r="A1399" s="213"/>
      <c r="F1399" s="234"/>
      <c r="I1399" s="235"/>
      <c r="L1399" s="213"/>
    </row>
    <row r="1400" spans="1:12" s="218" customFormat="1" ht="12.75">
      <c r="A1400" s="213"/>
      <c r="F1400" s="234"/>
      <c r="I1400" s="235"/>
      <c r="L1400" s="213"/>
    </row>
    <row r="1401" spans="1:12" s="218" customFormat="1" ht="12.75">
      <c r="A1401" s="213"/>
      <c r="F1401" s="234"/>
      <c r="I1401" s="235"/>
      <c r="L1401" s="213"/>
    </row>
    <row r="1402" spans="1:12" s="218" customFormat="1" ht="12.75">
      <c r="A1402" s="213"/>
      <c r="F1402" s="234"/>
      <c r="I1402" s="235"/>
      <c r="L1402" s="213"/>
    </row>
    <row r="1403" spans="1:12" s="218" customFormat="1" ht="12.75">
      <c r="A1403" s="213"/>
      <c r="F1403" s="234"/>
      <c r="I1403" s="235"/>
      <c r="L1403" s="213"/>
    </row>
    <row r="1404" spans="1:12" s="218" customFormat="1" ht="12.75">
      <c r="A1404" s="213"/>
      <c r="F1404" s="234"/>
      <c r="I1404" s="235"/>
      <c r="L1404" s="213"/>
    </row>
    <row r="1405" spans="1:12" s="218" customFormat="1" ht="12.75">
      <c r="A1405" s="213"/>
      <c r="F1405" s="234"/>
      <c r="I1405" s="235"/>
      <c r="L1405" s="213"/>
    </row>
    <row r="1406" spans="1:12" s="218" customFormat="1" ht="12.75">
      <c r="A1406" s="213"/>
      <c r="F1406" s="234"/>
      <c r="I1406" s="235"/>
      <c r="L1406" s="213"/>
    </row>
    <row r="1407" spans="1:12" s="218" customFormat="1" ht="12.75">
      <c r="A1407" s="213"/>
      <c r="F1407" s="234"/>
      <c r="I1407" s="235"/>
      <c r="L1407" s="213"/>
    </row>
    <row r="1408" spans="1:12" s="218" customFormat="1" ht="12.75">
      <c r="A1408" s="213"/>
      <c r="F1408" s="234"/>
      <c r="I1408" s="235"/>
      <c r="L1408" s="213"/>
    </row>
    <row r="1409" spans="1:12" s="218" customFormat="1" ht="12.75">
      <c r="A1409" s="213"/>
      <c r="F1409" s="234"/>
      <c r="I1409" s="235"/>
      <c r="L1409" s="213"/>
    </row>
    <row r="1410" spans="1:12" s="218" customFormat="1" ht="12.75">
      <c r="A1410" s="213"/>
      <c r="F1410" s="234"/>
      <c r="I1410" s="235"/>
      <c r="L1410" s="213"/>
    </row>
    <row r="1411" spans="1:12" s="218" customFormat="1" ht="12.75">
      <c r="A1411" s="213"/>
      <c r="F1411" s="234"/>
      <c r="I1411" s="235"/>
      <c r="L1411" s="213"/>
    </row>
    <row r="1412" spans="1:12" s="218" customFormat="1" ht="12.75">
      <c r="A1412" s="213"/>
      <c r="F1412" s="234"/>
      <c r="I1412" s="235"/>
      <c r="L1412" s="213"/>
    </row>
    <row r="1413" spans="1:12" s="218" customFormat="1" ht="12.75">
      <c r="A1413" s="213"/>
      <c r="F1413" s="234"/>
      <c r="I1413" s="235"/>
      <c r="L1413" s="213"/>
    </row>
    <row r="1414" spans="1:12" s="218" customFormat="1" ht="12.75">
      <c r="A1414" s="213"/>
      <c r="F1414" s="234"/>
      <c r="I1414" s="235"/>
      <c r="L1414" s="213"/>
    </row>
    <row r="1415" spans="1:12" s="218" customFormat="1" ht="12.75">
      <c r="A1415" s="213"/>
      <c r="F1415" s="234"/>
      <c r="I1415" s="235"/>
      <c r="L1415" s="213"/>
    </row>
    <row r="1416" spans="1:12" s="218" customFormat="1" ht="12.75">
      <c r="A1416" s="213"/>
      <c r="F1416" s="234"/>
      <c r="I1416" s="235"/>
      <c r="L1416" s="213"/>
    </row>
    <row r="1417" spans="1:12" s="218" customFormat="1" ht="12.75">
      <c r="A1417" s="213"/>
      <c r="F1417" s="234"/>
      <c r="I1417" s="235"/>
      <c r="L1417" s="213"/>
    </row>
    <row r="1418" spans="1:12" s="218" customFormat="1" ht="12.75">
      <c r="A1418" s="213"/>
      <c r="F1418" s="234"/>
      <c r="I1418" s="235"/>
      <c r="L1418" s="213"/>
    </row>
    <row r="1419" spans="1:12" s="218" customFormat="1" ht="12.75">
      <c r="A1419" s="213"/>
      <c r="F1419" s="234"/>
      <c r="I1419" s="235"/>
      <c r="L1419" s="213"/>
    </row>
    <row r="1420" spans="1:12" s="218" customFormat="1" ht="12.75">
      <c r="A1420" s="213"/>
      <c r="F1420" s="234"/>
      <c r="I1420" s="235"/>
      <c r="L1420" s="213"/>
    </row>
    <row r="1421" spans="1:12" s="218" customFormat="1" ht="12.75">
      <c r="A1421" s="213"/>
      <c r="F1421" s="234"/>
      <c r="I1421" s="235"/>
      <c r="L1421" s="213"/>
    </row>
    <row r="1422" spans="1:12" s="218" customFormat="1" ht="12.75">
      <c r="A1422" s="213"/>
      <c r="F1422" s="234"/>
      <c r="I1422" s="235"/>
      <c r="L1422" s="213"/>
    </row>
    <row r="1423" spans="1:12" s="218" customFormat="1" ht="12.75">
      <c r="A1423" s="213"/>
      <c r="F1423" s="234"/>
      <c r="I1423" s="235"/>
      <c r="L1423" s="213"/>
    </row>
    <row r="1424" spans="1:12" s="218" customFormat="1" ht="12.75">
      <c r="A1424" s="213"/>
      <c r="F1424" s="234"/>
      <c r="I1424" s="235"/>
      <c r="L1424" s="213"/>
    </row>
    <row r="1425" spans="1:12" s="218" customFormat="1" ht="12.75">
      <c r="A1425" s="213"/>
      <c r="F1425" s="234"/>
      <c r="I1425" s="235"/>
      <c r="L1425" s="213"/>
    </row>
    <row r="1426" spans="1:12" s="218" customFormat="1" ht="12.75">
      <c r="A1426" s="213"/>
      <c r="F1426" s="234"/>
      <c r="I1426" s="235"/>
      <c r="L1426" s="213"/>
    </row>
    <row r="1427" spans="1:12" s="218" customFormat="1" ht="12.75">
      <c r="A1427" s="213"/>
      <c r="F1427" s="234"/>
      <c r="I1427" s="235"/>
      <c r="L1427" s="213"/>
    </row>
    <row r="1428" spans="1:12" s="218" customFormat="1" ht="12.75">
      <c r="A1428" s="213"/>
      <c r="F1428" s="234"/>
      <c r="I1428" s="235"/>
      <c r="L1428" s="213"/>
    </row>
    <row r="1429" spans="1:12" s="218" customFormat="1" ht="12.75">
      <c r="A1429" s="213"/>
      <c r="F1429" s="234"/>
      <c r="I1429" s="235"/>
      <c r="L1429" s="213"/>
    </row>
    <row r="1430" spans="1:12" s="218" customFormat="1" ht="12.75">
      <c r="A1430" s="213"/>
      <c r="F1430" s="234"/>
      <c r="I1430" s="235"/>
      <c r="L1430" s="213"/>
    </row>
    <row r="1431" spans="1:12" s="218" customFormat="1" ht="12.75">
      <c r="A1431" s="213"/>
      <c r="F1431" s="234"/>
      <c r="I1431" s="235"/>
      <c r="L1431" s="213"/>
    </row>
    <row r="1432" spans="1:12" s="218" customFormat="1" ht="12.75">
      <c r="A1432" s="213"/>
      <c r="F1432" s="234"/>
      <c r="I1432" s="235"/>
      <c r="L1432" s="213"/>
    </row>
    <row r="1433" spans="1:12" s="218" customFormat="1" ht="12.75">
      <c r="A1433" s="213"/>
      <c r="F1433" s="234"/>
      <c r="I1433" s="235"/>
      <c r="L1433" s="213"/>
    </row>
    <row r="1434" spans="1:12" s="218" customFormat="1" ht="12.75">
      <c r="A1434" s="213"/>
      <c r="F1434" s="234"/>
      <c r="I1434" s="235"/>
      <c r="L1434" s="213"/>
    </row>
    <row r="1435" spans="1:12" s="218" customFormat="1" ht="12.75">
      <c r="A1435" s="213"/>
      <c r="F1435" s="234"/>
      <c r="I1435" s="235"/>
      <c r="L1435" s="213"/>
    </row>
    <row r="1436" spans="1:12" s="218" customFormat="1" ht="12.75">
      <c r="A1436" s="213"/>
      <c r="F1436" s="234"/>
      <c r="I1436" s="235"/>
      <c r="L1436" s="213"/>
    </row>
    <row r="1437" spans="1:12" s="218" customFormat="1" ht="12.75">
      <c r="A1437" s="213"/>
      <c r="F1437" s="234"/>
      <c r="I1437" s="235"/>
      <c r="L1437" s="213"/>
    </row>
    <row r="1438" spans="1:12" s="218" customFormat="1" ht="12.75">
      <c r="A1438" s="213"/>
      <c r="F1438" s="234"/>
      <c r="I1438" s="235"/>
      <c r="L1438" s="213"/>
    </row>
    <row r="1439" spans="1:12" s="218" customFormat="1" ht="12.75">
      <c r="A1439" s="213"/>
      <c r="F1439" s="234"/>
      <c r="I1439" s="235"/>
      <c r="L1439" s="213"/>
    </row>
    <row r="1440" spans="1:12" s="218" customFormat="1" ht="12.75">
      <c r="A1440" s="213"/>
      <c r="F1440" s="234"/>
      <c r="I1440" s="235"/>
      <c r="L1440" s="213"/>
    </row>
    <row r="1441" spans="1:12" s="218" customFormat="1" ht="12.75">
      <c r="A1441" s="213"/>
      <c r="F1441" s="234"/>
      <c r="I1441" s="235"/>
      <c r="L1441" s="213"/>
    </row>
    <row r="1442" spans="1:12" s="218" customFormat="1" ht="12.75">
      <c r="A1442" s="213"/>
      <c r="F1442" s="234"/>
      <c r="I1442" s="235"/>
      <c r="L1442" s="213"/>
    </row>
    <row r="1443" spans="1:12" s="218" customFormat="1" ht="12.75">
      <c r="A1443" s="213"/>
      <c r="F1443" s="234"/>
      <c r="I1443" s="235"/>
      <c r="L1443" s="213"/>
    </row>
    <row r="1444" spans="1:12" s="218" customFormat="1" ht="12.75">
      <c r="A1444" s="213"/>
      <c r="F1444" s="234"/>
      <c r="I1444" s="235"/>
      <c r="L1444" s="213"/>
    </row>
    <row r="1445" spans="1:12" s="218" customFormat="1" ht="12.75">
      <c r="A1445" s="213"/>
      <c r="F1445" s="234"/>
      <c r="I1445" s="235"/>
      <c r="L1445" s="213"/>
    </row>
    <row r="1446" spans="1:12" s="218" customFormat="1" ht="12.75">
      <c r="A1446" s="213"/>
      <c r="F1446" s="234"/>
      <c r="I1446" s="235"/>
      <c r="L1446" s="213"/>
    </row>
    <row r="1447" spans="1:12" s="218" customFormat="1" ht="12.75">
      <c r="A1447" s="213"/>
      <c r="F1447" s="234"/>
      <c r="I1447" s="235"/>
      <c r="L1447" s="213"/>
    </row>
    <row r="1448" spans="1:12" s="218" customFormat="1" ht="12.75">
      <c r="A1448" s="213"/>
      <c r="F1448" s="234"/>
      <c r="I1448" s="235"/>
      <c r="L1448" s="213"/>
    </row>
    <row r="1449" spans="1:12" s="218" customFormat="1" ht="12.75">
      <c r="A1449" s="213"/>
      <c r="F1449" s="234"/>
      <c r="I1449" s="235"/>
      <c r="L1449" s="213"/>
    </row>
    <row r="1450" spans="1:12" s="218" customFormat="1" ht="12.75">
      <c r="A1450" s="213"/>
      <c r="F1450" s="234"/>
      <c r="I1450" s="235"/>
      <c r="L1450" s="213"/>
    </row>
    <row r="1451" spans="1:12" s="218" customFormat="1" ht="12.75">
      <c r="A1451" s="213"/>
      <c r="F1451" s="234"/>
      <c r="I1451" s="235"/>
      <c r="L1451" s="213"/>
    </row>
    <row r="1452" spans="1:12" s="218" customFormat="1" ht="12.75">
      <c r="A1452" s="213"/>
      <c r="F1452" s="234"/>
      <c r="I1452" s="235"/>
      <c r="L1452" s="213"/>
    </row>
    <row r="1453" spans="1:12" s="218" customFormat="1" ht="12.75">
      <c r="A1453" s="213"/>
      <c r="F1453" s="234"/>
      <c r="I1453" s="235"/>
      <c r="L1453" s="213"/>
    </row>
    <row r="1454" spans="1:12" s="218" customFormat="1" ht="12.75">
      <c r="A1454" s="213"/>
      <c r="F1454" s="234"/>
      <c r="I1454" s="235"/>
      <c r="L1454" s="213"/>
    </row>
    <row r="1455" spans="1:12" s="218" customFormat="1" ht="12.75">
      <c r="A1455" s="213"/>
      <c r="F1455" s="234"/>
      <c r="I1455" s="235"/>
      <c r="L1455" s="213"/>
    </row>
    <row r="1456" spans="1:12" s="218" customFormat="1" ht="12.75">
      <c r="A1456" s="213"/>
      <c r="F1456" s="234"/>
      <c r="I1456" s="235"/>
      <c r="L1456" s="213"/>
    </row>
    <row r="1457" spans="1:12" s="218" customFormat="1" ht="12.75">
      <c r="A1457" s="213"/>
      <c r="F1457" s="234"/>
      <c r="I1457" s="235"/>
      <c r="L1457" s="213"/>
    </row>
    <row r="1458" spans="1:12" s="218" customFormat="1" ht="12.75">
      <c r="A1458" s="213"/>
      <c r="F1458" s="234"/>
      <c r="I1458" s="235"/>
      <c r="L1458" s="213"/>
    </row>
    <row r="1459" spans="1:12" s="218" customFormat="1" ht="12.75">
      <c r="A1459" s="213"/>
      <c r="F1459" s="234"/>
      <c r="I1459" s="235"/>
      <c r="L1459" s="213"/>
    </row>
    <row r="1460" spans="1:12" s="218" customFormat="1" ht="12.75">
      <c r="A1460" s="213"/>
      <c r="F1460" s="234"/>
      <c r="I1460" s="235"/>
      <c r="L1460" s="213"/>
    </row>
    <row r="1461" spans="1:12" s="218" customFormat="1" ht="12.75">
      <c r="A1461" s="213"/>
      <c r="F1461" s="234"/>
      <c r="I1461" s="235"/>
      <c r="L1461" s="213"/>
    </row>
    <row r="1462" spans="1:12" s="218" customFormat="1" ht="12.75">
      <c r="A1462" s="213"/>
      <c r="F1462" s="234"/>
      <c r="I1462" s="235"/>
      <c r="L1462" s="213"/>
    </row>
    <row r="1463" spans="1:12" s="218" customFormat="1" ht="12.75">
      <c r="A1463" s="213"/>
      <c r="F1463" s="234"/>
      <c r="I1463" s="235"/>
      <c r="L1463" s="213"/>
    </row>
    <row r="1464" spans="1:12" s="218" customFormat="1" ht="12.75">
      <c r="A1464" s="213"/>
      <c r="F1464" s="234"/>
      <c r="I1464" s="235"/>
      <c r="L1464" s="213"/>
    </row>
    <row r="1465" spans="1:12" s="218" customFormat="1" ht="12.75">
      <c r="A1465" s="213"/>
      <c r="F1465" s="234"/>
      <c r="I1465" s="235"/>
      <c r="L1465" s="213"/>
    </row>
    <row r="1466" spans="1:12" s="218" customFormat="1" ht="12.75">
      <c r="A1466" s="213"/>
      <c r="F1466" s="234"/>
      <c r="I1466" s="235"/>
      <c r="L1466" s="213"/>
    </row>
    <row r="1467" spans="1:12" s="218" customFormat="1" ht="12.75">
      <c r="A1467" s="213"/>
      <c r="F1467" s="234"/>
      <c r="I1467" s="235"/>
      <c r="L1467" s="213"/>
    </row>
    <row r="1468" spans="1:12" s="218" customFormat="1" ht="12.75">
      <c r="A1468" s="213"/>
      <c r="F1468" s="234"/>
      <c r="I1468" s="235"/>
      <c r="L1468" s="213"/>
    </row>
    <row r="1469" spans="1:12" s="218" customFormat="1" ht="12.75">
      <c r="A1469" s="213"/>
      <c r="F1469" s="234"/>
      <c r="I1469" s="235"/>
      <c r="L1469" s="213"/>
    </row>
    <row r="1470" spans="1:12" s="218" customFormat="1" ht="12.75">
      <c r="A1470" s="213"/>
      <c r="F1470" s="234"/>
      <c r="I1470" s="235"/>
      <c r="L1470" s="213"/>
    </row>
    <row r="1471" spans="1:12" s="218" customFormat="1" ht="12.75">
      <c r="A1471" s="213"/>
      <c r="F1471" s="234"/>
      <c r="I1471" s="235"/>
      <c r="L1471" s="213"/>
    </row>
    <row r="1472" spans="1:12" s="218" customFormat="1" ht="12.75">
      <c r="A1472" s="213"/>
      <c r="F1472" s="234"/>
      <c r="I1472" s="235"/>
      <c r="L1472" s="213"/>
    </row>
    <row r="1473" spans="1:12" s="218" customFormat="1" ht="12.75">
      <c r="A1473" s="213"/>
      <c r="F1473" s="234"/>
      <c r="I1473" s="235"/>
      <c r="L1473" s="213"/>
    </row>
    <row r="1474" spans="1:12" s="218" customFormat="1" ht="12.75">
      <c r="A1474" s="213"/>
      <c r="F1474" s="234"/>
      <c r="I1474" s="235"/>
      <c r="L1474" s="213"/>
    </row>
    <row r="1475" spans="1:12" s="218" customFormat="1" ht="12.75">
      <c r="A1475" s="213"/>
      <c r="F1475" s="234"/>
      <c r="I1475" s="235"/>
      <c r="L1475" s="213"/>
    </row>
    <row r="1476" spans="1:12" s="218" customFormat="1" ht="12.75">
      <c r="A1476" s="213"/>
      <c r="F1476" s="234"/>
      <c r="I1476" s="235"/>
      <c r="L1476" s="213"/>
    </row>
    <row r="1477" spans="1:12" s="218" customFormat="1" ht="12.75">
      <c r="A1477" s="213"/>
      <c r="F1477" s="234"/>
      <c r="I1477" s="235"/>
      <c r="L1477" s="213"/>
    </row>
    <row r="1478" spans="1:12" s="218" customFormat="1" ht="12.75">
      <c r="A1478" s="213"/>
      <c r="F1478" s="234"/>
      <c r="I1478" s="235"/>
      <c r="L1478" s="213"/>
    </row>
    <row r="1479" spans="1:12" s="218" customFormat="1" ht="12.75">
      <c r="A1479" s="213"/>
      <c r="F1479" s="234"/>
      <c r="I1479" s="235"/>
      <c r="L1479" s="213"/>
    </row>
    <row r="1480" spans="1:12" s="218" customFormat="1" ht="12.75">
      <c r="A1480" s="213"/>
      <c r="F1480" s="234"/>
      <c r="I1480" s="235"/>
      <c r="L1480" s="213"/>
    </row>
    <row r="1481" spans="1:12" s="218" customFormat="1" ht="12.75">
      <c r="A1481" s="213"/>
      <c r="F1481" s="234"/>
      <c r="I1481" s="235"/>
      <c r="L1481" s="213"/>
    </row>
    <row r="1482" spans="1:12" s="218" customFormat="1" ht="12.75">
      <c r="A1482" s="213"/>
      <c r="F1482" s="234"/>
      <c r="I1482" s="235"/>
      <c r="L1482" s="213"/>
    </row>
    <row r="1483" spans="1:12" s="218" customFormat="1" ht="12.75">
      <c r="A1483" s="213"/>
      <c r="F1483" s="234"/>
      <c r="I1483" s="235"/>
      <c r="L1483" s="213"/>
    </row>
    <row r="1484" spans="1:12" s="218" customFormat="1" ht="12.75">
      <c r="A1484" s="213"/>
      <c r="F1484" s="234"/>
      <c r="I1484" s="235"/>
      <c r="L1484" s="213"/>
    </row>
    <row r="1485" spans="1:12" s="218" customFormat="1" ht="12.75">
      <c r="A1485" s="213"/>
      <c r="F1485" s="234"/>
      <c r="I1485" s="235"/>
      <c r="L1485" s="213"/>
    </row>
    <row r="1486" spans="1:12" s="218" customFormat="1" ht="12.75">
      <c r="A1486" s="213"/>
      <c r="F1486" s="234"/>
      <c r="I1486" s="235"/>
      <c r="L1486" s="213"/>
    </row>
    <row r="1487" spans="1:12" s="218" customFormat="1" ht="12.75">
      <c r="A1487" s="213"/>
      <c r="F1487" s="234"/>
      <c r="I1487" s="235"/>
      <c r="L1487" s="213"/>
    </row>
    <row r="1488" spans="1:12" s="218" customFormat="1" ht="12.75">
      <c r="A1488" s="213"/>
      <c r="F1488" s="234"/>
      <c r="I1488" s="235"/>
      <c r="L1488" s="213"/>
    </row>
    <row r="1489" spans="1:12" s="218" customFormat="1" ht="12.75">
      <c r="A1489" s="213"/>
      <c r="F1489" s="234"/>
      <c r="I1489" s="235"/>
      <c r="L1489" s="213"/>
    </row>
    <row r="1490" spans="1:12" s="218" customFormat="1" ht="12.75">
      <c r="A1490" s="213"/>
      <c r="F1490" s="234"/>
      <c r="I1490" s="235"/>
      <c r="L1490" s="213"/>
    </row>
    <row r="1491" spans="1:12" s="218" customFormat="1" ht="12.75">
      <c r="A1491" s="213"/>
      <c r="F1491" s="234"/>
      <c r="I1491" s="235"/>
      <c r="L1491" s="213"/>
    </row>
    <row r="1492" spans="1:12" s="218" customFormat="1" ht="12.75">
      <c r="A1492" s="213"/>
      <c r="F1492" s="234"/>
      <c r="I1492" s="235"/>
      <c r="L1492" s="213"/>
    </row>
    <row r="1493" spans="1:12" s="218" customFormat="1" ht="12.75">
      <c r="A1493" s="213"/>
      <c r="F1493" s="234"/>
      <c r="I1493" s="235"/>
      <c r="L1493" s="213"/>
    </row>
    <row r="1494" spans="1:12" s="218" customFormat="1" ht="12.75">
      <c r="A1494" s="213"/>
      <c r="F1494" s="234"/>
      <c r="I1494" s="235"/>
      <c r="L1494" s="213"/>
    </row>
    <row r="1495" spans="1:12" s="218" customFormat="1" ht="12.75">
      <c r="A1495" s="213"/>
      <c r="F1495" s="234"/>
      <c r="I1495" s="235"/>
      <c r="L1495" s="213"/>
    </row>
    <row r="1496" spans="1:12" s="218" customFormat="1" ht="12.75">
      <c r="A1496" s="213"/>
      <c r="F1496" s="234"/>
      <c r="I1496" s="235"/>
      <c r="L1496" s="213"/>
    </row>
    <row r="1497" spans="1:12" s="218" customFormat="1" ht="12.75">
      <c r="A1497" s="213"/>
      <c r="F1497" s="234"/>
      <c r="I1497" s="235"/>
      <c r="L1497" s="213"/>
    </row>
    <row r="1498" spans="1:12" s="218" customFormat="1" ht="12.75">
      <c r="A1498" s="213"/>
      <c r="F1498" s="234"/>
      <c r="I1498" s="235"/>
      <c r="L1498" s="213"/>
    </row>
    <row r="1499" spans="1:12" s="218" customFormat="1" ht="12.75">
      <c r="A1499" s="213"/>
      <c r="F1499" s="234"/>
      <c r="I1499" s="235"/>
      <c r="L1499" s="213"/>
    </row>
    <row r="1500" spans="1:12" s="218" customFormat="1" ht="12.75">
      <c r="A1500" s="213"/>
      <c r="F1500" s="234"/>
      <c r="I1500" s="235"/>
      <c r="L1500" s="213"/>
    </row>
    <row r="1501" spans="1:12" s="218" customFormat="1" ht="12.75">
      <c r="A1501" s="213"/>
      <c r="F1501" s="234"/>
      <c r="I1501" s="235"/>
      <c r="L1501" s="213"/>
    </row>
    <row r="1502" spans="1:12" s="218" customFormat="1" ht="12.75">
      <c r="A1502" s="213"/>
      <c r="F1502" s="234"/>
      <c r="I1502" s="235"/>
      <c r="L1502" s="213"/>
    </row>
    <row r="1503" spans="1:12" s="218" customFormat="1" ht="12.75">
      <c r="A1503" s="213"/>
      <c r="F1503" s="234"/>
      <c r="I1503" s="235"/>
      <c r="L1503" s="213"/>
    </row>
    <row r="1504" spans="1:12" s="218" customFormat="1" ht="12.75">
      <c r="A1504" s="213"/>
      <c r="F1504" s="234"/>
      <c r="I1504" s="235"/>
      <c r="L1504" s="213"/>
    </row>
    <row r="1505" spans="1:12" s="218" customFormat="1" ht="12.75">
      <c r="A1505" s="213"/>
      <c r="F1505" s="234"/>
      <c r="I1505" s="235"/>
      <c r="L1505" s="213"/>
    </row>
    <row r="1506" spans="1:12" s="218" customFormat="1" ht="12.75">
      <c r="A1506" s="213"/>
      <c r="F1506" s="234"/>
      <c r="I1506" s="235"/>
      <c r="L1506" s="213"/>
    </row>
    <row r="1507" spans="1:12" s="218" customFormat="1" ht="12.75">
      <c r="A1507" s="213"/>
      <c r="F1507" s="234"/>
      <c r="I1507" s="235"/>
      <c r="L1507" s="213"/>
    </row>
    <row r="1508" spans="1:12" s="218" customFormat="1" ht="12.75">
      <c r="A1508" s="213"/>
      <c r="F1508" s="234"/>
      <c r="I1508" s="235"/>
      <c r="L1508" s="213"/>
    </row>
    <row r="1509" spans="1:12" s="218" customFormat="1" ht="12.75">
      <c r="A1509" s="213"/>
      <c r="F1509" s="234"/>
      <c r="I1509" s="235"/>
      <c r="L1509" s="213"/>
    </row>
    <row r="1510" spans="1:12" s="218" customFormat="1" ht="12.75">
      <c r="A1510" s="213"/>
      <c r="F1510" s="234"/>
      <c r="I1510" s="235"/>
      <c r="L1510" s="213"/>
    </row>
    <row r="1511" spans="1:12" s="218" customFormat="1" ht="12.75">
      <c r="A1511" s="213"/>
      <c r="F1511" s="234"/>
      <c r="I1511" s="235"/>
      <c r="L1511" s="213"/>
    </row>
    <row r="1512" spans="1:12" s="218" customFormat="1" ht="12.75">
      <c r="A1512" s="213"/>
      <c r="F1512" s="234"/>
      <c r="I1512" s="235"/>
      <c r="L1512" s="213"/>
    </row>
    <row r="1513" spans="1:12" s="218" customFormat="1" ht="12.75">
      <c r="A1513" s="213"/>
      <c r="F1513" s="234"/>
      <c r="I1513" s="235"/>
      <c r="L1513" s="213"/>
    </row>
    <row r="1514" spans="1:12" s="218" customFormat="1" ht="12.75">
      <c r="A1514" s="213"/>
      <c r="F1514" s="234"/>
      <c r="I1514" s="235"/>
      <c r="L1514" s="213"/>
    </row>
    <row r="1515" spans="1:12" s="218" customFormat="1" ht="12.75">
      <c r="A1515" s="213"/>
      <c r="F1515" s="234"/>
      <c r="I1515" s="235"/>
      <c r="L1515" s="213"/>
    </row>
    <row r="1516" spans="1:12" s="218" customFormat="1" ht="12.75">
      <c r="A1516" s="213"/>
      <c r="F1516" s="234"/>
      <c r="I1516" s="235"/>
      <c r="L1516" s="213"/>
    </row>
    <row r="1517" spans="1:12" s="218" customFormat="1" ht="12.75">
      <c r="A1517" s="213"/>
      <c r="F1517" s="234"/>
      <c r="I1517" s="235"/>
      <c r="L1517" s="213"/>
    </row>
    <row r="1518" spans="1:12" s="218" customFormat="1" ht="12.75">
      <c r="A1518" s="213"/>
      <c r="F1518" s="234"/>
      <c r="I1518" s="235"/>
      <c r="L1518" s="213"/>
    </row>
    <row r="1519" spans="1:12" s="218" customFormat="1" ht="12.75">
      <c r="A1519" s="213"/>
      <c r="F1519" s="234"/>
      <c r="I1519" s="235"/>
      <c r="L1519" s="213"/>
    </row>
    <row r="1520" spans="1:12" s="218" customFormat="1" ht="12.75">
      <c r="A1520" s="213"/>
      <c r="F1520" s="234"/>
      <c r="I1520" s="235"/>
      <c r="L1520" s="213"/>
    </row>
    <row r="1521" spans="1:12" s="218" customFormat="1" ht="12.75">
      <c r="A1521" s="213"/>
      <c r="F1521" s="234"/>
      <c r="I1521" s="235"/>
      <c r="L1521" s="213"/>
    </row>
    <row r="1522" spans="1:12" s="218" customFormat="1" ht="12.75">
      <c r="A1522" s="213"/>
      <c r="F1522" s="234"/>
      <c r="I1522" s="235"/>
      <c r="L1522" s="213"/>
    </row>
    <row r="1523" spans="1:12" s="218" customFormat="1" ht="12.75">
      <c r="A1523" s="213"/>
      <c r="F1523" s="234"/>
      <c r="I1523" s="235"/>
      <c r="L1523" s="213"/>
    </row>
    <row r="1524" spans="1:12" s="218" customFormat="1" ht="12.75">
      <c r="A1524" s="213"/>
      <c r="F1524" s="234"/>
      <c r="I1524" s="235"/>
      <c r="L1524" s="213"/>
    </row>
    <row r="1525" spans="1:12" s="218" customFormat="1" ht="12.75">
      <c r="A1525" s="213"/>
      <c r="F1525" s="234"/>
      <c r="I1525" s="235"/>
      <c r="L1525" s="213"/>
    </row>
    <row r="1526" spans="1:12" s="218" customFormat="1" ht="12.75">
      <c r="A1526" s="213"/>
      <c r="F1526" s="234"/>
      <c r="I1526" s="235"/>
      <c r="L1526" s="213"/>
    </row>
    <row r="1527" spans="1:12" s="218" customFormat="1" ht="12.75">
      <c r="A1527" s="213"/>
      <c r="F1527" s="234"/>
      <c r="I1527" s="235"/>
      <c r="L1527" s="213"/>
    </row>
    <row r="1528" spans="1:12" s="218" customFormat="1" ht="12.75">
      <c r="A1528" s="213"/>
      <c r="F1528" s="234"/>
      <c r="I1528" s="235"/>
      <c r="L1528" s="213"/>
    </row>
    <row r="1529" spans="1:12" s="218" customFormat="1" ht="12.75">
      <c r="A1529" s="213"/>
      <c r="F1529" s="234"/>
      <c r="I1529" s="235"/>
      <c r="L1529" s="213"/>
    </row>
    <row r="1530" spans="1:12" s="218" customFormat="1" ht="12.75">
      <c r="A1530" s="213"/>
      <c r="F1530" s="234"/>
      <c r="I1530" s="235"/>
      <c r="L1530" s="213"/>
    </row>
    <row r="1531" spans="1:12" s="218" customFormat="1" ht="12.75">
      <c r="A1531" s="213"/>
      <c r="F1531" s="234"/>
      <c r="I1531" s="235"/>
      <c r="L1531" s="213"/>
    </row>
    <row r="1532" spans="1:12" s="218" customFormat="1" ht="12.75">
      <c r="A1532" s="213"/>
      <c r="F1532" s="234"/>
      <c r="I1532" s="235"/>
      <c r="L1532" s="213"/>
    </row>
    <row r="1533" spans="1:12" s="218" customFormat="1" ht="12.75">
      <c r="A1533" s="213"/>
      <c r="F1533" s="234"/>
      <c r="I1533" s="235"/>
      <c r="L1533" s="213"/>
    </row>
    <row r="1534" spans="1:12" s="218" customFormat="1" ht="12.75">
      <c r="A1534" s="213"/>
      <c r="F1534" s="234"/>
      <c r="I1534" s="235"/>
      <c r="L1534" s="213"/>
    </row>
    <row r="1535" spans="1:12" s="218" customFormat="1" ht="12.75">
      <c r="A1535" s="213"/>
      <c r="F1535" s="234"/>
      <c r="I1535" s="235"/>
      <c r="L1535" s="213"/>
    </row>
    <row r="1536" spans="1:12" s="218" customFormat="1" ht="12.75">
      <c r="A1536" s="213"/>
      <c r="F1536" s="234"/>
      <c r="I1536" s="235"/>
      <c r="L1536" s="213"/>
    </row>
    <row r="1537" spans="1:12" s="218" customFormat="1" ht="12.75">
      <c r="A1537" s="213"/>
      <c r="F1537" s="234"/>
      <c r="I1537" s="235"/>
      <c r="L1537" s="213"/>
    </row>
    <row r="1538" spans="1:12" s="218" customFormat="1" ht="12.75">
      <c r="A1538" s="213"/>
      <c r="F1538" s="234"/>
      <c r="I1538" s="235"/>
      <c r="L1538" s="213"/>
    </row>
    <row r="1539" spans="1:12" s="218" customFormat="1" ht="12.75">
      <c r="A1539" s="213"/>
      <c r="F1539" s="234"/>
      <c r="I1539" s="235"/>
      <c r="L1539" s="213"/>
    </row>
    <row r="1540" spans="1:12" s="218" customFormat="1" ht="12.75">
      <c r="A1540" s="213"/>
      <c r="F1540" s="234"/>
      <c r="I1540" s="235"/>
      <c r="L1540" s="213"/>
    </row>
    <row r="1541" spans="1:12" s="218" customFormat="1" ht="12.75">
      <c r="A1541" s="213"/>
      <c r="F1541" s="234"/>
      <c r="I1541" s="235"/>
      <c r="L1541" s="213"/>
    </row>
    <row r="1542" spans="1:12" s="218" customFormat="1" ht="12.75">
      <c r="A1542" s="213"/>
      <c r="F1542" s="234"/>
      <c r="I1542" s="235"/>
      <c r="L1542" s="213"/>
    </row>
    <row r="1543" spans="1:12" s="218" customFormat="1" ht="12.75">
      <c r="A1543" s="213"/>
      <c r="F1543" s="234"/>
      <c r="I1543" s="235"/>
      <c r="L1543" s="213"/>
    </row>
    <row r="1544" spans="1:12" s="218" customFormat="1" ht="12.75">
      <c r="A1544" s="213"/>
      <c r="F1544" s="234"/>
      <c r="I1544" s="235"/>
      <c r="L1544" s="213"/>
    </row>
    <row r="1545" spans="1:12" s="218" customFormat="1" ht="12.75">
      <c r="A1545" s="213"/>
      <c r="F1545" s="234"/>
      <c r="I1545" s="235"/>
      <c r="L1545" s="213"/>
    </row>
    <row r="1546" spans="1:12" s="218" customFormat="1" ht="12.75">
      <c r="A1546" s="213"/>
      <c r="F1546" s="234"/>
      <c r="I1546" s="235"/>
      <c r="L1546" s="213"/>
    </row>
    <row r="1547" spans="1:12" s="218" customFormat="1" ht="12.75">
      <c r="A1547" s="213"/>
      <c r="F1547" s="234"/>
      <c r="I1547" s="235"/>
      <c r="L1547" s="213"/>
    </row>
    <row r="1548" spans="1:12" s="218" customFormat="1" ht="12.75">
      <c r="A1548" s="213"/>
      <c r="F1548" s="234"/>
      <c r="I1548" s="235"/>
      <c r="L1548" s="213"/>
    </row>
    <row r="1549" spans="1:12" s="218" customFormat="1" ht="12.75">
      <c r="A1549" s="213"/>
      <c r="F1549" s="234"/>
      <c r="I1549" s="235"/>
      <c r="L1549" s="213"/>
    </row>
    <row r="1550" spans="1:12" s="218" customFormat="1" ht="12.75">
      <c r="A1550" s="213"/>
      <c r="F1550" s="234"/>
      <c r="I1550" s="235"/>
      <c r="L1550" s="213"/>
    </row>
    <row r="1551" spans="1:12" s="218" customFormat="1" ht="12.75">
      <c r="A1551" s="213"/>
      <c r="F1551" s="234"/>
      <c r="I1551" s="235"/>
      <c r="L1551" s="213"/>
    </row>
    <row r="1552" spans="1:12" s="218" customFormat="1" ht="12.75">
      <c r="A1552" s="213"/>
      <c r="F1552" s="234"/>
      <c r="I1552" s="235"/>
      <c r="L1552" s="213"/>
    </row>
    <row r="1553" spans="1:12" s="218" customFormat="1" ht="12.75">
      <c r="A1553" s="213"/>
      <c r="F1553" s="234"/>
      <c r="I1553" s="235"/>
      <c r="L1553" s="213"/>
    </row>
    <row r="1554" spans="1:12" s="218" customFormat="1" ht="12.75">
      <c r="A1554" s="213"/>
      <c r="F1554" s="234"/>
      <c r="I1554" s="235"/>
      <c r="L1554" s="213"/>
    </row>
    <row r="1555" spans="1:12" s="218" customFormat="1" ht="12.75">
      <c r="A1555" s="213"/>
      <c r="F1555" s="234"/>
      <c r="I1555" s="235"/>
      <c r="L1555" s="213"/>
    </row>
    <row r="1556" spans="1:12" s="218" customFormat="1" ht="12.75">
      <c r="A1556" s="213"/>
      <c r="F1556" s="234"/>
      <c r="I1556" s="235"/>
      <c r="L1556" s="213"/>
    </row>
    <row r="1557" spans="1:12" s="218" customFormat="1" ht="12.75">
      <c r="A1557" s="213"/>
      <c r="F1557" s="234"/>
      <c r="I1557" s="235"/>
      <c r="L1557" s="213"/>
    </row>
    <row r="1558" spans="1:12" s="218" customFormat="1" ht="12.75">
      <c r="A1558" s="213"/>
      <c r="F1558" s="234"/>
      <c r="I1558" s="235"/>
      <c r="L1558" s="213"/>
    </row>
    <row r="1559" spans="1:12" s="218" customFormat="1" ht="12.75">
      <c r="A1559" s="213"/>
      <c r="F1559" s="234"/>
      <c r="I1559" s="235"/>
      <c r="L1559" s="213"/>
    </row>
    <row r="1560" spans="1:12" s="218" customFormat="1" ht="12.75">
      <c r="A1560" s="213"/>
      <c r="F1560" s="234"/>
      <c r="I1560" s="235"/>
      <c r="L1560" s="213"/>
    </row>
    <row r="1561" spans="1:12" s="218" customFormat="1" ht="12.75">
      <c r="A1561" s="213"/>
      <c r="F1561" s="234"/>
      <c r="I1561" s="235"/>
      <c r="L1561" s="213"/>
    </row>
    <row r="1562" spans="1:12" s="218" customFormat="1" ht="12.75">
      <c r="A1562" s="213"/>
      <c r="F1562" s="234"/>
      <c r="I1562" s="235"/>
      <c r="L1562" s="213"/>
    </row>
    <row r="1563" spans="1:12" s="218" customFormat="1" ht="12.75">
      <c r="A1563" s="213"/>
      <c r="F1563" s="234"/>
      <c r="I1563" s="235"/>
      <c r="L1563" s="213"/>
    </row>
    <row r="1564" spans="1:12" s="218" customFormat="1" ht="12.75">
      <c r="A1564" s="213"/>
      <c r="F1564" s="234"/>
      <c r="I1564" s="235"/>
      <c r="L1564" s="213"/>
    </row>
    <row r="1565" spans="1:12" s="218" customFormat="1" ht="12.75">
      <c r="A1565" s="213"/>
      <c r="F1565" s="234"/>
      <c r="I1565" s="235"/>
      <c r="L1565" s="213"/>
    </row>
    <row r="1566" spans="1:12" s="218" customFormat="1" ht="12.75">
      <c r="A1566" s="213"/>
      <c r="F1566" s="234"/>
      <c r="I1566" s="235"/>
      <c r="L1566" s="213"/>
    </row>
    <row r="1567" spans="1:12" s="218" customFormat="1" ht="12.75">
      <c r="A1567" s="213"/>
      <c r="F1567" s="234"/>
      <c r="I1567" s="235"/>
      <c r="L1567" s="213"/>
    </row>
    <row r="1568" spans="1:12" s="218" customFormat="1" ht="12.75">
      <c r="A1568" s="213"/>
      <c r="F1568" s="234"/>
      <c r="I1568" s="235"/>
      <c r="L1568" s="213"/>
    </row>
    <row r="1569" spans="1:12" s="218" customFormat="1" ht="12.75">
      <c r="A1569" s="213"/>
      <c r="F1569" s="234"/>
      <c r="I1569" s="235"/>
      <c r="L1569" s="213"/>
    </row>
    <row r="1570" spans="1:12" s="218" customFormat="1" ht="12.75">
      <c r="A1570" s="213"/>
      <c r="F1570" s="234"/>
      <c r="I1570" s="235"/>
      <c r="L1570" s="213"/>
    </row>
    <row r="1571" spans="1:12" s="218" customFormat="1" ht="12.75">
      <c r="A1571" s="213"/>
      <c r="F1571" s="234"/>
      <c r="I1571" s="235"/>
      <c r="L1571" s="213"/>
    </row>
    <row r="1572" spans="1:12" s="218" customFormat="1" ht="12.75">
      <c r="A1572" s="213"/>
      <c r="F1572" s="234"/>
      <c r="I1572" s="235"/>
      <c r="L1572" s="213"/>
    </row>
    <row r="1573" spans="1:12" s="218" customFormat="1" ht="12.75">
      <c r="A1573" s="213"/>
      <c r="F1573" s="234"/>
      <c r="I1573" s="235"/>
      <c r="L1573" s="213"/>
    </row>
    <row r="1574" spans="1:12" s="218" customFormat="1" ht="12.75">
      <c r="A1574" s="213"/>
      <c r="F1574" s="234"/>
      <c r="I1574" s="235"/>
      <c r="L1574" s="213"/>
    </row>
    <row r="1575" spans="1:12" s="218" customFormat="1" ht="12.75">
      <c r="A1575" s="213"/>
      <c r="F1575" s="234"/>
      <c r="I1575" s="235"/>
      <c r="L1575" s="213"/>
    </row>
    <row r="1576" spans="1:12" s="218" customFormat="1" ht="12.75">
      <c r="A1576" s="213"/>
      <c r="F1576" s="234"/>
      <c r="I1576" s="235"/>
      <c r="L1576" s="213"/>
    </row>
    <row r="1577" spans="1:12" s="218" customFormat="1" ht="12.75">
      <c r="A1577" s="213"/>
      <c r="F1577" s="234"/>
      <c r="I1577" s="235"/>
      <c r="L1577" s="213"/>
    </row>
    <row r="1578" spans="1:12" s="218" customFormat="1" ht="12.75">
      <c r="A1578" s="213"/>
      <c r="F1578" s="234"/>
      <c r="I1578" s="235"/>
      <c r="L1578" s="213"/>
    </row>
    <row r="1579" spans="1:12" s="218" customFormat="1" ht="12.75">
      <c r="A1579" s="213"/>
      <c r="F1579" s="234"/>
      <c r="I1579" s="235"/>
      <c r="L1579" s="213"/>
    </row>
    <row r="1580" spans="1:12" s="218" customFormat="1" ht="12.75">
      <c r="A1580" s="213"/>
      <c r="F1580" s="234"/>
      <c r="I1580" s="235"/>
      <c r="L1580" s="213"/>
    </row>
    <row r="1581" spans="1:12" s="218" customFormat="1" ht="12.75">
      <c r="A1581" s="213"/>
      <c r="F1581" s="234"/>
      <c r="I1581" s="235"/>
      <c r="L1581" s="213"/>
    </row>
    <row r="1582" spans="1:12" s="218" customFormat="1" ht="12.75">
      <c r="A1582" s="213"/>
      <c r="F1582" s="234"/>
      <c r="I1582" s="235"/>
      <c r="L1582" s="213"/>
    </row>
    <row r="1583" spans="1:12" s="218" customFormat="1" ht="12.75">
      <c r="A1583" s="213"/>
      <c r="F1583" s="234"/>
      <c r="I1583" s="235"/>
      <c r="L1583" s="213"/>
    </row>
    <row r="1584" spans="1:12" s="218" customFormat="1" ht="12.75">
      <c r="A1584" s="213"/>
      <c r="F1584" s="234"/>
      <c r="I1584" s="235"/>
      <c r="L1584" s="213"/>
    </row>
    <row r="1585" spans="1:12" s="218" customFormat="1" ht="12.75">
      <c r="A1585" s="213"/>
      <c r="F1585" s="234"/>
      <c r="I1585" s="235"/>
      <c r="L1585" s="213"/>
    </row>
    <row r="1586" spans="1:12" s="218" customFormat="1" ht="12.75">
      <c r="A1586" s="213"/>
      <c r="F1586" s="234"/>
      <c r="I1586" s="235"/>
      <c r="L1586" s="213"/>
    </row>
    <row r="1587" spans="1:12" s="218" customFormat="1" ht="12.75">
      <c r="A1587" s="213"/>
      <c r="F1587" s="234"/>
      <c r="I1587" s="235"/>
      <c r="L1587" s="213"/>
    </row>
    <row r="1588" spans="1:12" s="218" customFormat="1" ht="12.75">
      <c r="A1588" s="213"/>
      <c r="F1588" s="234"/>
      <c r="I1588" s="235"/>
      <c r="L1588" s="213"/>
    </row>
    <row r="1589" spans="1:12" s="218" customFormat="1" ht="12.75">
      <c r="A1589" s="213"/>
      <c r="F1589" s="234"/>
      <c r="I1589" s="235"/>
      <c r="L1589" s="213"/>
    </row>
    <row r="1590" spans="1:12" s="218" customFormat="1" ht="12.75">
      <c r="A1590" s="213"/>
      <c r="F1590" s="234"/>
      <c r="I1590" s="235"/>
      <c r="L1590" s="213"/>
    </row>
    <row r="1591" spans="1:12" s="218" customFormat="1" ht="12.75">
      <c r="A1591" s="213"/>
      <c r="F1591" s="234"/>
      <c r="I1591" s="235"/>
      <c r="L1591" s="213"/>
    </row>
    <row r="1592" spans="1:12" s="218" customFormat="1" ht="12.75">
      <c r="A1592" s="213"/>
      <c r="F1592" s="234"/>
      <c r="I1592" s="235"/>
      <c r="L1592" s="213"/>
    </row>
    <row r="1593" spans="1:12" s="218" customFormat="1" ht="12.75">
      <c r="A1593" s="213"/>
      <c r="F1593" s="234"/>
      <c r="I1593" s="235"/>
      <c r="L1593" s="213"/>
    </row>
    <row r="1594" spans="1:12" s="218" customFormat="1" ht="12.75">
      <c r="A1594" s="213"/>
      <c r="F1594" s="234"/>
      <c r="I1594" s="235"/>
      <c r="L1594" s="213"/>
    </row>
    <row r="1595" spans="1:12" s="218" customFormat="1" ht="12.75">
      <c r="A1595" s="213"/>
      <c r="F1595" s="234"/>
      <c r="I1595" s="235"/>
      <c r="L1595" s="213"/>
    </row>
    <row r="1596" spans="1:12" s="218" customFormat="1" ht="12.75">
      <c r="A1596" s="213"/>
      <c r="F1596" s="234"/>
      <c r="I1596" s="235"/>
      <c r="L1596" s="213"/>
    </row>
    <row r="1597" spans="1:12" s="218" customFormat="1" ht="12.75">
      <c r="A1597" s="213"/>
      <c r="F1597" s="234"/>
      <c r="I1597" s="235"/>
      <c r="L1597" s="213"/>
    </row>
    <row r="1598" spans="1:12" s="218" customFormat="1" ht="12.75">
      <c r="A1598" s="213"/>
      <c r="F1598" s="234"/>
      <c r="I1598" s="235"/>
      <c r="L1598" s="213"/>
    </row>
    <row r="1599" spans="1:12" s="218" customFormat="1" ht="12.75">
      <c r="A1599" s="213"/>
      <c r="F1599" s="234"/>
      <c r="I1599" s="235"/>
      <c r="L1599" s="213"/>
    </row>
    <row r="1600" spans="1:12" s="218" customFormat="1" ht="12.75">
      <c r="A1600" s="213"/>
      <c r="F1600" s="234"/>
      <c r="I1600" s="235"/>
      <c r="L1600" s="213"/>
    </row>
    <row r="1601" spans="1:12" s="218" customFormat="1" ht="12.75">
      <c r="A1601" s="213"/>
      <c r="F1601" s="234"/>
      <c r="I1601" s="235"/>
      <c r="L1601" s="213"/>
    </row>
    <row r="1602" spans="1:12" s="218" customFormat="1" ht="12.75">
      <c r="A1602" s="213"/>
      <c r="F1602" s="234"/>
      <c r="I1602" s="235"/>
      <c r="L1602" s="213"/>
    </row>
    <row r="1603" spans="1:12" s="218" customFormat="1" ht="12.75">
      <c r="A1603" s="213"/>
      <c r="F1603" s="234"/>
      <c r="I1603" s="235"/>
      <c r="L1603" s="213"/>
    </row>
    <row r="1604" spans="1:12" s="218" customFormat="1" ht="12.75">
      <c r="A1604" s="213"/>
      <c r="F1604" s="234"/>
      <c r="I1604" s="235"/>
      <c r="L1604" s="213"/>
    </row>
    <row r="1605" spans="1:12" s="218" customFormat="1" ht="12.75">
      <c r="A1605" s="213"/>
      <c r="F1605" s="234"/>
      <c r="I1605" s="235"/>
      <c r="L1605" s="213"/>
    </row>
    <row r="1606" spans="1:12" s="218" customFormat="1" ht="12.75">
      <c r="A1606" s="213"/>
      <c r="F1606" s="234"/>
      <c r="I1606" s="235"/>
      <c r="L1606" s="213"/>
    </row>
    <row r="1607" spans="1:12" s="218" customFormat="1" ht="12.75">
      <c r="A1607" s="213"/>
      <c r="F1607" s="234"/>
      <c r="I1607" s="235"/>
      <c r="L1607" s="213"/>
    </row>
    <row r="1608" spans="1:12" s="218" customFormat="1" ht="12.75">
      <c r="A1608" s="213"/>
      <c r="F1608" s="234"/>
      <c r="I1608" s="235"/>
      <c r="L1608" s="213"/>
    </row>
    <row r="1609" spans="1:12" s="218" customFormat="1" ht="12.75">
      <c r="A1609" s="213"/>
      <c r="F1609" s="234"/>
      <c r="I1609" s="235"/>
      <c r="L1609" s="213"/>
    </row>
    <row r="1610" spans="1:12" s="218" customFormat="1" ht="12.75">
      <c r="A1610" s="213"/>
      <c r="F1610" s="234"/>
      <c r="I1610" s="235"/>
      <c r="L1610" s="213"/>
    </row>
    <row r="1611" spans="1:12" s="218" customFormat="1" ht="12.75">
      <c r="A1611" s="213"/>
      <c r="F1611" s="234"/>
      <c r="I1611" s="235"/>
      <c r="L1611" s="213"/>
    </row>
    <row r="1612" spans="1:12" s="218" customFormat="1" ht="12.75">
      <c r="A1612" s="213"/>
      <c r="F1612" s="234"/>
      <c r="I1612" s="235"/>
      <c r="L1612" s="213"/>
    </row>
    <row r="1613" spans="1:12" s="218" customFormat="1" ht="12.75">
      <c r="A1613" s="213"/>
      <c r="F1613" s="234"/>
      <c r="I1613" s="235"/>
      <c r="L1613" s="213"/>
    </row>
    <row r="1614" spans="1:12" s="218" customFormat="1" ht="12.75">
      <c r="A1614" s="213"/>
      <c r="F1614" s="234"/>
      <c r="I1614" s="235"/>
      <c r="L1614" s="213"/>
    </row>
    <row r="1615" spans="1:12" s="218" customFormat="1" ht="12.75">
      <c r="A1615" s="213"/>
      <c r="F1615" s="234"/>
      <c r="I1615" s="235"/>
      <c r="L1615" s="213"/>
    </row>
    <row r="1616" spans="1:12" s="218" customFormat="1" ht="12.75">
      <c r="A1616" s="213"/>
      <c r="F1616" s="234"/>
      <c r="I1616" s="235"/>
      <c r="L1616" s="213"/>
    </row>
    <row r="1617" spans="1:12" s="218" customFormat="1" ht="12.75">
      <c r="A1617" s="213"/>
      <c r="F1617" s="234"/>
      <c r="I1617" s="235"/>
      <c r="L1617" s="213"/>
    </row>
    <row r="1618" spans="1:12" s="218" customFormat="1" ht="12.75">
      <c r="A1618" s="213"/>
      <c r="F1618" s="234"/>
      <c r="I1618" s="235"/>
      <c r="L1618" s="213"/>
    </row>
    <row r="1619" spans="1:12" s="218" customFormat="1" ht="12.75">
      <c r="A1619" s="213"/>
      <c r="F1619" s="234"/>
      <c r="I1619" s="235"/>
      <c r="L1619" s="213"/>
    </row>
    <row r="1620" spans="1:12" s="218" customFormat="1" ht="12.75">
      <c r="A1620" s="213"/>
      <c r="F1620" s="234"/>
      <c r="I1620" s="235"/>
      <c r="L1620" s="213"/>
    </row>
    <row r="1621" spans="1:12" s="218" customFormat="1" ht="12.75">
      <c r="A1621" s="213"/>
      <c r="F1621" s="234"/>
      <c r="I1621" s="235"/>
      <c r="L1621" s="213"/>
    </row>
    <row r="1622" spans="1:12" s="218" customFormat="1" ht="12.75">
      <c r="A1622" s="213"/>
      <c r="F1622" s="234"/>
      <c r="I1622" s="235"/>
      <c r="L1622" s="213"/>
    </row>
    <row r="1623" spans="1:12" s="218" customFormat="1" ht="12.75">
      <c r="A1623" s="213"/>
      <c r="F1623" s="234"/>
      <c r="I1623" s="235"/>
      <c r="L1623" s="213"/>
    </row>
    <row r="1624" spans="1:12" s="218" customFormat="1" ht="12.75">
      <c r="A1624" s="213"/>
      <c r="F1624" s="234"/>
      <c r="I1624" s="235"/>
      <c r="L1624" s="213"/>
    </row>
    <row r="1625" spans="1:12" s="218" customFormat="1" ht="12.75">
      <c r="A1625" s="213"/>
      <c r="F1625" s="234"/>
      <c r="I1625" s="235"/>
      <c r="L1625" s="213"/>
    </row>
    <row r="1626" spans="1:12" s="218" customFormat="1" ht="12.75">
      <c r="A1626" s="213"/>
      <c r="F1626" s="234"/>
      <c r="I1626" s="235"/>
      <c r="L1626" s="213"/>
    </row>
    <row r="1627" spans="1:12" s="218" customFormat="1" ht="12.75">
      <c r="A1627" s="213"/>
      <c r="F1627" s="234"/>
      <c r="I1627" s="235"/>
      <c r="L1627" s="213"/>
    </row>
    <row r="1628" spans="1:12" s="218" customFormat="1" ht="12.75">
      <c r="A1628" s="213"/>
      <c r="F1628" s="234"/>
      <c r="I1628" s="235"/>
      <c r="L1628" s="213"/>
    </row>
    <row r="1629" spans="1:12" s="218" customFormat="1" ht="12.75">
      <c r="A1629" s="213"/>
      <c r="F1629" s="234"/>
      <c r="I1629" s="235"/>
      <c r="L1629" s="213"/>
    </row>
    <row r="1630" spans="1:12" s="218" customFormat="1" ht="12.75">
      <c r="A1630" s="213"/>
      <c r="F1630" s="234"/>
      <c r="I1630" s="235"/>
      <c r="L1630" s="213"/>
    </row>
    <row r="1631" spans="1:12" s="218" customFormat="1" ht="12.75">
      <c r="A1631" s="213"/>
      <c r="F1631" s="234"/>
      <c r="I1631" s="235"/>
      <c r="L1631" s="213"/>
    </row>
    <row r="1632" spans="1:12" s="218" customFormat="1" ht="12.75">
      <c r="A1632" s="213"/>
      <c r="F1632" s="234"/>
      <c r="I1632" s="235"/>
      <c r="L1632" s="213"/>
    </row>
    <row r="1633" spans="1:12" s="218" customFormat="1" ht="12.75">
      <c r="A1633" s="213"/>
      <c r="F1633" s="234"/>
      <c r="I1633" s="235"/>
      <c r="L1633" s="213"/>
    </row>
    <row r="1634" spans="1:12" s="218" customFormat="1" ht="12.75">
      <c r="A1634" s="213"/>
      <c r="F1634" s="234"/>
      <c r="I1634" s="235"/>
      <c r="L1634" s="213"/>
    </row>
    <row r="1635" spans="1:12" s="218" customFormat="1" ht="12.75">
      <c r="A1635" s="213"/>
      <c r="F1635" s="234"/>
      <c r="I1635" s="235"/>
      <c r="L1635" s="213"/>
    </row>
    <row r="1636" spans="1:12" s="218" customFormat="1" ht="12.75">
      <c r="A1636" s="213"/>
      <c r="F1636" s="234"/>
      <c r="I1636" s="235"/>
      <c r="L1636" s="213"/>
    </row>
    <row r="1637" spans="1:12" s="218" customFormat="1" ht="12.75">
      <c r="A1637" s="213"/>
      <c r="F1637" s="234"/>
      <c r="I1637" s="235"/>
      <c r="L1637" s="213"/>
    </row>
    <row r="1638" spans="1:12" s="218" customFormat="1" ht="12.75">
      <c r="A1638" s="213"/>
      <c r="F1638" s="234"/>
      <c r="I1638" s="235"/>
      <c r="L1638" s="213"/>
    </row>
    <row r="1639" spans="1:12" s="218" customFormat="1" ht="12.75">
      <c r="A1639" s="213"/>
      <c r="F1639" s="234"/>
      <c r="I1639" s="235"/>
      <c r="L1639" s="213"/>
    </row>
    <row r="1640" spans="1:12" s="218" customFormat="1" ht="12.75">
      <c r="A1640" s="213"/>
      <c r="F1640" s="234"/>
      <c r="I1640" s="235"/>
      <c r="L1640" s="213"/>
    </row>
    <row r="1641" spans="1:12" s="218" customFormat="1" ht="12.75">
      <c r="A1641" s="213"/>
      <c r="F1641" s="234"/>
      <c r="I1641" s="235"/>
      <c r="L1641" s="213"/>
    </row>
    <row r="1642" spans="1:12" s="218" customFormat="1" ht="12.75">
      <c r="A1642" s="213"/>
      <c r="F1642" s="234"/>
      <c r="I1642" s="235"/>
      <c r="L1642" s="213"/>
    </row>
    <row r="1643" spans="1:12" s="218" customFormat="1" ht="12.75">
      <c r="A1643" s="213"/>
      <c r="F1643" s="234"/>
      <c r="I1643" s="235"/>
      <c r="L1643" s="213"/>
    </row>
    <row r="1644" spans="1:12" s="218" customFormat="1" ht="12.75">
      <c r="A1644" s="213"/>
      <c r="F1644" s="234"/>
      <c r="I1644" s="235"/>
      <c r="L1644" s="213"/>
    </row>
    <row r="1645" spans="1:12" s="218" customFormat="1" ht="12.75">
      <c r="A1645" s="213"/>
      <c r="F1645" s="234"/>
      <c r="I1645" s="235"/>
      <c r="L1645" s="213"/>
    </row>
    <row r="1646" spans="1:12" s="218" customFormat="1" ht="12.75">
      <c r="A1646" s="213"/>
      <c r="F1646" s="234"/>
      <c r="I1646" s="235"/>
      <c r="L1646" s="213"/>
    </row>
    <row r="1647" spans="1:12" s="218" customFormat="1" ht="12.75">
      <c r="A1647" s="213"/>
      <c r="F1647" s="234"/>
      <c r="I1647" s="235"/>
      <c r="L1647" s="213"/>
    </row>
    <row r="1648" spans="1:12" s="218" customFormat="1" ht="12.75">
      <c r="A1648" s="213"/>
      <c r="F1648" s="234"/>
      <c r="I1648" s="235"/>
      <c r="L1648" s="213"/>
    </row>
    <row r="1649" spans="1:12" s="218" customFormat="1" ht="12.75">
      <c r="A1649" s="213"/>
      <c r="F1649" s="234"/>
      <c r="I1649" s="235"/>
      <c r="L1649" s="213"/>
    </row>
    <row r="1650" spans="1:12" s="218" customFormat="1" ht="12.75">
      <c r="A1650" s="213"/>
      <c r="F1650" s="234"/>
      <c r="I1650" s="235"/>
      <c r="L1650" s="213"/>
    </row>
    <row r="1651" spans="1:12" s="218" customFormat="1" ht="12.75">
      <c r="A1651" s="213"/>
      <c r="F1651" s="234"/>
      <c r="I1651" s="235"/>
      <c r="L1651" s="213"/>
    </row>
    <row r="1652" spans="1:12" s="218" customFormat="1" ht="12.75">
      <c r="A1652" s="213"/>
      <c r="F1652" s="234"/>
      <c r="I1652" s="235"/>
      <c r="L1652" s="213"/>
    </row>
    <row r="1653" spans="1:12" s="218" customFormat="1" ht="12.75">
      <c r="A1653" s="213"/>
      <c r="F1653" s="234"/>
      <c r="I1653" s="235"/>
      <c r="L1653" s="213"/>
    </row>
    <row r="1654" spans="1:12" s="218" customFormat="1" ht="12.75">
      <c r="A1654" s="213"/>
      <c r="F1654" s="234"/>
      <c r="I1654" s="235"/>
      <c r="L1654" s="213"/>
    </row>
    <row r="1655" spans="1:12" s="218" customFormat="1" ht="12.75">
      <c r="A1655" s="213"/>
      <c r="F1655" s="234"/>
      <c r="I1655" s="235"/>
      <c r="L1655" s="213"/>
    </row>
    <row r="1656" spans="1:12" s="218" customFormat="1" ht="12.75">
      <c r="A1656" s="213"/>
      <c r="F1656" s="234"/>
      <c r="I1656" s="235"/>
      <c r="L1656" s="213"/>
    </row>
    <row r="1657" spans="1:12" s="218" customFormat="1" ht="12.75">
      <c r="A1657" s="213"/>
      <c r="F1657" s="234"/>
      <c r="I1657" s="235"/>
      <c r="L1657" s="213"/>
    </row>
    <row r="1658" spans="1:12" s="218" customFormat="1" ht="12.75">
      <c r="A1658" s="213"/>
      <c r="F1658" s="234"/>
      <c r="I1658" s="235"/>
      <c r="L1658" s="213"/>
    </row>
    <row r="1659" spans="1:12" s="218" customFormat="1" ht="12.75">
      <c r="A1659" s="213"/>
      <c r="F1659" s="234"/>
      <c r="I1659" s="235"/>
      <c r="L1659" s="213"/>
    </row>
    <row r="1660" spans="1:12" s="218" customFormat="1" ht="12.75">
      <c r="A1660" s="213"/>
      <c r="F1660" s="234"/>
      <c r="I1660" s="235"/>
      <c r="L1660" s="213"/>
    </row>
    <row r="1661" spans="1:12" s="218" customFormat="1" ht="12.75">
      <c r="A1661" s="213"/>
      <c r="F1661" s="234"/>
      <c r="I1661" s="235"/>
      <c r="L1661" s="213"/>
    </row>
    <row r="1662" spans="1:12" s="218" customFormat="1" ht="12.75">
      <c r="A1662" s="213"/>
      <c r="F1662" s="234"/>
      <c r="I1662" s="235"/>
      <c r="L1662" s="213"/>
    </row>
    <row r="1663" spans="1:12" s="218" customFormat="1" ht="12.75">
      <c r="A1663" s="213"/>
      <c r="F1663" s="234"/>
      <c r="I1663" s="235"/>
      <c r="L1663" s="213"/>
    </row>
    <row r="1664" spans="1:12" s="218" customFormat="1" ht="12.75">
      <c r="A1664" s="213"/>
      <c r="F1664" s="234"/>
      <c r="I1664" s="235"/>
      <c r="L1664" s="213"/>
    </row>
    <row r="1665" spans="1:12" s="218" customFormat="1" ht="12.75">
      <c r="A1665" s="213"/>
      <c r="F1665" s="234"/>
      <c r="I1665" s="235"/>
      <c r="L1665" s="213"/>
    </row>
    <row r="1666" spans="1:12" s="218" customFormat="1" ht="12.75">
      <c r="A1666" s="213"/>
      <c r="F1666" s="234"/>
      <c r="I1666" s="235"/>
      <c r="L1666" s="213"/>
    </row>
    <row r="1667" spans="1:12" s="218" customFormat="1" ht="12.75">
      <c r="A1667" s="213"/>
      <c r="F1667" s="234"/>
      <c r="I1667" s="235"/>
      <c r="L1667" s="213"/>
    </row>
    <row r="1668" spans="1:12" s="218" customFormat="1" ht="12.75">
      <c r="A1668" s="213"/>
      <c r="F1668" s="234"/>
      <c r="I1668" s="235"/>
      <c r="L1668" s="213"/>
    </row>
    <row r="1669" spans="1:12" s="218" customFormat="1" ht="12.75">
      <c r="A1669" s="213"/>
      <c r="F1669" s="234"/>
      <c r="I1669" s="235"/>
      <c r="L1669" s="213"/>
    </row>
    <row r="1670" spans="1:12" s="218" customFormat="1" ht="12.75">
      <c r="A1670" s="213"/>
      <c r="F1670" s="234"/>
      <c r="I1670" s="235"/>
      <c r="L1670" s="213"/>
    </row>
    <row r="1671" spans="1:12" s="218" customFormat="1" ht="12.75">
      <c r="A1671" s="213"/>
      <c r="F1671" s="234"/>
      <c r="I1671" s="235"/>
      <c r="L1671" s="213"/>
    </row>
    <row r="1672" spans="1:12" s="218" customFormat="1" ht="12.75">
      <c r="A1672" s="213"/>
      <c r="F1672" s="234"/>
      <c r="I1672" s="235"/>
      <c r="L1672" s="213"/>
    </row>
    <row r="1673" spans="1:12" s="218" customFormat="1" ht="12.75">
      <c r="A1673" s="213"/>
      <c r="F1673" s="234"/>
      <c r="I1673" s="235"/>
      <c r="L1673" s="213"/>
    </row>
    <row r="1674" spans="1:12" s="218" customFormat="1" ht="12.75">
      <c r="A1674" s="213"/>
      <c r="F1674" s="234"/>
      <c r="I1674" s="235"/>
      <c r="L1674" s="213"/>
    </row>
    <row r="1675" spans="1:12" s="218" customFormat="1" ht="12.75">
      <c r="A1675" s="213"/>
      <c r="F1675" s="234"/>
      <c r="I1675" s="235"/>
      <c r="L1675" s="213"/>
    </row>
    <row r="1676" spans="1:12" s="218" customFormat="1" ht="12.75">
      <c r="A1676" s="213"/>
      <c r="F1676" s="234"/>
      <c r="I1676" s="235"/>
      <c r="L1676" s="213"/>
    </row>
    <row r="1677" spans="1:12" s="218" customFormat="1" ht="12.75">
      <c r="A1677" s="213"/>
      <c r="F1677" s="234"/>
      <c r="I1677" s="235"/>
      <c r="L1677" s="213"/>
    </row>
    <row r="1678" spans="1:12" s="218" customFormat="1" ht="12.75">
      <c r="A1678" s="213"/>
      <c r="F1678" s="234"/>
      <c r="I1678" s="235"/>
      <c r="L1678" s="213"/>
    </row>
    <row r="1679" spans="1:12" s="218" customFormat="1" ht="12.75">
      <c r="A1679" s="213"/>
      <c r="F1679" s="234"/>
      <c r="I1679" s="235"/>
      <c r="L1679" s="213"/>
    </row>
    <row r="1680" spans="1:12" s="218" customFormat="1" ht="12.75">
      <c r="A1680" s="213"/>
      <c r="F1680" s="234"/>
      <c r="I1680" s="235"/>
      <c r="L1680" s="213"/>
    </row>
    <row r="1681" spans="1:12" s="218" customFormat="1" ht="12.75">
      <c r="A1681" s="213"/>
      <c r="F1681" s="234"/>
      <c r="I1681" s="235"/>
      <c r="L1681" s="213"/>
    </row>
    <row r="1682" spans="1:12" s="218" customFormat="1" ht="12.75">
      <c r="A1682" s="213"/>
      <c r="F1682" s="234"/>
      <c r="I1682" s="235"/>
      <c r="L1682" s="213"/>
    </row>
    <row r="1683" spans="1:12" s="218" customFormat="1" ht="12.75">
      <c r="A1683" s="213"/>
      <c r="F1683" s="234"/>
      <c r="I1683" s="235"/>
      <c r="L1683" s="213"/>
    </row>
    <row r="1684" spans="1:12" s="218" customFormat="1" ht="12.75">
      <c r="A1684" s="213"/>
      <c r="F1684" s="234"/>
      <c r="I1684" s="235"/>
      <c r="L1684" s="213"/>
    </row>
    <row r="1685" spans="1:12" s="218" customFormat="1" ht="12.75">
      <c r="A1685" s="213"/>
      <c r="F1685" s="234"/>
      <c r="I1685" s="235"/>
      <c r="L1685" s="213"/>
    </row>
    <row r="1686" spans="1:12" s="218" customFormat="1" ht="12.75">
      <c r="A1686" s="213"/>
      <c r="F1686" s="234"/>
      <c r="I1686" s="235"/>
      <c r="L1686" s="213"/>
    </row>
    <row r="1687" spans="1:12" s="218" customFormat="1" ht="12.75">
      <c r="A1687" s="213"/>
      <c r="F1687" s="234"/>
      <c r="I1687" s="235"/>
      <c r="L1687" s="213"/>
    </row>
    <row r="1688" spans="1:12" s="218" customFormat="1" ht="12.75">
      <c r="A1688" s="213"/>
      <c r="F1688" s="234"/>
      <c r="I1688" s="235"/>
      <c r="L1688" s="213"/>
    </row>
    <row r="1689" spans="1:12" s="218" customFormat="1" ht="12.75">
      <c r="A1689" s="213"/>
      <c r="F1689" s="234"/>
      <c r="I1689" s="235"/>
      <c r="L1689" s="213"/>
    </row>
    <row r="1690" spans="1:12" s="218" customFormat="1" ht="12.75">
      <c r="A1690" s="213"/>
      <c r="F1690" s="234"/>
      <c r="I1690" s="235"/>
      <c r="L1690" s="213"/>
    </row>
    <row r="1691" spans="1:12" s="218" customFormat="1" ht="12.75">
      <c r="A1691" s="213"/>
      <c r="F1691" s="234"/>
      <c r="I1691" s="235"/>
      <c r="L1691" s="213"/>
    </row>
    <row r="1692" spans="1:12" s="218" customFormat="1" ht="12.75">
      <c r="A1692" s="213"/>
      <c r="F1692" s="234"/>
      <c r="I1692" s="235"/>
      <c r="L1692" s="213"/>
    </row>
    <row r="1693" spans="1:12" s="218" customFormat="1" ht="12.75">
      <c r="A1693" s="213"/>
      <c r="F1693" s="234"/>
      <c r="I1693" s="235"/>
      <c r="L1693" s="213"/>
    </row>
    <row r="1694" spans="1:12" s="218" customFormat="1" ht="12.75">
      <c r="A1694" s="213"/>
      <c r="F1694" s="234"/>
      <c r="I1694" s="235"/>
      <c r="L1694" s="213"/>
    </row>
    <row r="1695" spans="1:12" s="218" customFormat="1" ht="12.75">
      <c r="A1695" s="213"/>
      <c r="F1695" s="234"/>
      <c r="I1695" s="235"/>
      <c r="L1695" s="213"/>
    </row>
    <row r="1696" spans="1:12" s="218" customFormat="1" ht="12.75">
      <c r="A1696" s="213"/>
      <c r="F1696" s="234"/>
      <c r="I1696" s="235"/>
      <c r="L1696" s="213"/>
    </row>
    <row r="1697" spans="1:12" s="218" customFormat="1" ht="12.75">
      <c r="A1697" s="213"/>
      <c r="F1697" s="234"/>
      <c r="I1697" s="235"/>
      <c r="L1697" s="213"/>
    </row>
    <row r="1698" spans="1:12" s="218" customFormat="1" ht="12.75">
      <c r="A1698" s="213"/>
      <c r="F1698" s="234"/>
      <c r="I1698" s="235"/>
      <c r="L1698" s="213"/>
    </row>
    <row r="1699" spans="1:12" s="218" customFormat="1" ht="12.75">
      <c r="A1699" s="213"/>
      <c r="F1699" s="234"/>
      <c r="I1699" s="235"/>
      <c r="L1699" s="213"/>
    </row>
    <row r="1700" spans="1:12" s="218" customFormat="1" ht="12.75">
      <c r="A1700" s="213"/>
      <c r="F1700" s="234"/>
      <c r="I1700" s="235"/>
      <c r="L1700" s="213"/>
    </row>
    <row r="1701" spans="1:12" s="218" customFormat="1" ht="12.75">
      <c r="A1701" s="213"/>
      <c r="F1701" s="234"/>
      <c r="I1701" s="235"/>
      <c r="L1701" s="213"/>
    </row>
    <row r="1702" spans="1:12" s="218" customFormat="1" ht="12.75">
      <c r="A1702" s="213"/>
      <c r="F1702" s="234"/>
      <c r="I1702" s="235"/>
      <c r="L1702" s="213"/>
    </row>
    <row r="1703" spans="1:12" s="218" customFormat="1" ht="12.75">
      <c r="A1703" s="213"/>
      <c r="F1703" s="234"/>
      <c r="I1703" s="235"/>
      <c r="L1703" s="213"/>
    </row>
    <row r="1704" spans="1:12" s="218" customFormat="1" ht="12.75">
      <c r="A1704" s="213"/>
      <c r="F1704" s="234"/>
      <c r="I1704" s="235"/>
      <c r="L1704" s="213"/>
    </row>
    <row r="1705" spans="1:12" s="218" customFormat="1" ht="12.75">
      <c r="A1705" s="213"/>
      <c r="F1705" s="234"/>
      <c r="I1705" s="235"/>
      <c r="L1705" s="213"/>
    </row>
    <row r="1706" spans="1:12" s="218" customFormat="1" ht="12.75">
      <c r="A1706" s="213"/>
      <c r="F1706" s="234"/>
      <c r="I1706" s="235"/>
      <c r="L1706" s="213"/>
    </row>
    <row r="1707" spans="1:12" s="218" customFormat="1" ht="12.75">
      <c r="A1707" s="213"/>
      <c r="F1707" s="234"/>
      <c r="I1707" s="235"/>
      <c r="L1707" s="213"/>
    </row>
    <row r="1708" spans="1:12" s="218" customFormat="1" ht="12.75">
      <c r="A1708" s="213"/>
      <c r="F1708" s="234"/>
      <c r="I1708" s="235"/>
      <c r="L1708" s="213"/>
    </row>
    <row r="1709" spans="1:12" s="218" customFormat="1" ht="12.75">
      <c r="A1709" s="213"/>
      <c r="F1709" s="234"/>
      <c r="I1709" s="235"/>
      <c r="L1709" s="213"/>
    </row>
    <row r="1710" spans="1:12" s="218" customFormat="1" ht="12.75">
      <c r="A1710" s="213"/>
      <c r="F1710" s="234"/>
      <c r="I1710" s="235"/>
      <c r="L1710" s="213"/>
    </row>
    <row r="1711" spans="1:12" s="218" customFormat="1" ht="12.75">
      <c r="A1711" s="213"/>
      <c r="F1711" s="234"/>
      <c r="I1711" s="235"/>
      <c r="L1711" s="213"/>
    </row>
    <row r="1712" spans="1:12" s="218" customFormat="1" ht="12.75">
      <c r="A1712" s="213"/>
      <c r="F1712" s="234"/>
      <c r="I1712" s="235"/>
      <c r="L1712" s="213"/>
    </row>
    <row r="1713" spans="1:12" s="218" customFormat="1" ht="12.75">
      <c r="A1713" s="213"/>
      <c r="F1713" s="234"/>
      <c r="I1713" s="235"/>
      <c r="L1713" s="213"/>
    </row>
    <row r="1714" spans="1:12" s="218" customFormat="1" ht="12.75">
      <c r="A1714" s="213"/>
      <c r="F1714" s="234"/>
      <c r="I1714" s="235"/>
      <c r="L1714" s="213"/>
    </row>
    <row r="1715" spans="1:12" s="218" customFormat="1" ht="12.75">
      <c r="A1715" s="213"/>
      <c r="F1715" s="234"/>
      <c r="I1715" s="235"/>
      <c r="L1715" s="213"/>
    </row>
    <row r="1716" spans="1:12" s="218" customFormat="1" ht="12.75">
      <c r="A1716" s="213"/>
      <c r="F1716" s="234"/>
      <c r="I1716" s="235"/>
      <c r="L1716" s="213"/>
    </row>
    <row r="1717" spans="1:12" s="218" customFormat="1" ht="12.75">
      <c r="A1717" s="213"/>
      <c r="F1717" s="234"/>
      <c r="I1717" s="235"/>
      <c r="L1717" s="213"/>
    </row>
    <row r="1718" spans="1:12" s="218" customFormat="1" ht="12.75">
      <c r="A1718" s="213"/>
      <c r="F1718" s="234"/>
      <c r="I1718" s="235"/>
      <c r="L1718" s="213"/>
    </row>
    <row r="1719" spans="1:12" s="218" customFormat="1" ht="12.75">
      <c r="A1719" s="213"/>
      <c r="F1719" s="234"/>
      <c r="I1719" s="235"/>
      <c r="L1719" s="213"/>
    </row>
    <row r="1720" spans="1:12" s="218" customFormat="1" ht="12.75">
      <c r="A1720" s="213"/>
      <c r="F1720" s="234"/>
      <c r="I1720" s="235"/>
      <c r="L1720" s="213"/>
    </row>
    <row r="1721" spans="1:12" s="218" customFormat="1" ht="12.75">
      <c r="A1721" s="213"/>
      <c r="F1721" s="234"/>
      <c r="I1721" s="235"/>
      <c r="L1721" s="213"/>
    </row>
    <row r="1722" spans="1:12" s="218" customFormat="1" ht="12.75">
      <c r="A1722" s="213"/>
      <c r="F1722" s="234"/>
      <c r="I1722" s="235"/>
      <c r="L1722" s="213"/>
    </row>
    <row r="1723" spans="1:12" s="218" customFormat="1" ht="12.75">
      <c r="A1723" s="213"/>
      <c r="F1723" s="234"/>
      <c r="I1723" s="235"/>
      <c r="L1723" s="213"/>
    </row>
    <row r="1724" spans="1:12" s="218" customFormat="1" ht="12.75">
      <c r="A1724" s="213"/>
      <c r="F1724" s="234"/>
      <c r="I1724" s="235"/>
      <c r="L1724" s="213"/>
    </row>
    <row r="1725" spans="1:12" s="218" customFormat="1" ht="12.75">
      <c r="A1725" s="213"/>
      <c r="F1725" s="234"/>
      <c r="I1725" s="235"/>
      <c r="L1725" s="213"/>
    </row>
    <row r="1726" spans="1:12" s="218" customFormat="1" ht="12.75">
      <c r="A1726" s="213"/>
      <c r="F1726" s="234"/>
      <c r="I1726" s="235"/>
      <c r="L1726" s="213"/>
    </row>
    <row r="1727" spans="1:12" s="218" customFormat="1" ht="12.75">
      <c r="A1727" s="213"/>
      <c r="F1727" s="234"/>
      <c r="I1727" s="235"/>
      <c r="L1727" s="213"/>
    </row>
    <row r="1728" spans="1:12" s="218" customFormat="1" ht="12.75">
      <c r="A1728" s="213"/>
      <c r="F1728" s="234"/>
      <c r="I1728" s="235"/>
      <c r="L1728" s="213"/>
    </row>
    <row r="1729" spans="1:12" s="218" customFormat="1" ht="12.75">
      <c r="A1729" s="213"/>
      <c r="F1729" s="234"/>
      <c r="I1729" s="235"/>
      <c r="L1729" s="213"/>
    </row>
    <row r="1730" spans="1:12" s="218" customFormat="1" ht="12.75">
      <c r="A1730" s="213"/>
      <c r="F1730" s="234"/>
      <c r="I1730" s="235"/>
      <c r="L1730" s="213"/>
    </row>
    <row r="1731" spans="1:12" s="218" customFormat="1" ht="12.75">
      <c r="A1731" s="213"/>
      <c r="F1731" s="234"/>
      <c r="I1731" s="235"/>
      <c r="L1731" s="213"/>
    </row>
    <row r="1732" spans="1:12" s="218" customFormat="1" ht="12.75">
      <c r="A1732" s="213"/>
      <c r="F1732" s="234"/>
      <c r="I1732" s="235"/>
      <c r="L1732" s="213"/>
    </row>
    <row r="1733" spans="1:12" s="218" customFormat="1" ht="12.75">
      <c r="A1733" s="213"/>
      <c r="F1733" s="234"/>
      <c r="I1733" s="235"/>
      <c r="L1733" s="213"/>
    </row>
    <row r="1734" spans="1:12" s="218" customFormat="1" ht="12.75">
      <c r="A1734" s="213"/>
      <c r="F1734" s="234"/>
      <c r="I1734" s="235"/>
      <c r="L1734" s="213"/>
    </row>
    <row r="1735" spans="1:12" s="218" customFormat="1" ht="12.75">
      <c r="A1735" s="213"/>
      <c r="F1735" s="234"/>
      <c r="I1735" s="235"/>
      <c r="L1735" s="213"/>
    </row>
    <row r="1736" spans="1:12" s="218" customFormat="1" ht="12.75">
      <c r="A1736" s="213"/>
      <c r="F1736" s="234"/>
      <c r="I1736" s="235"/>
      <c r="L1736" s="213"/>
    </row>
    <row r="1737" spans="1:12" s="218" customFormat="1" ht="12.75">
      <c r="A1737" s="213"/>
      <c r="F1737" s="234"/>
      <c r="I1737" s="235"/>
      <c r="L1737" s="213"/>
    </row>
    <row r="1738" spans="1:12" s="218" customFormat="1" ht="12.75">
      <c r="A1738" s="213"/>
      <c r="F1738" s="234"/>
      <c r="I1738" s="235"/>
      <c r="L1738" s="213"/>
    </row>
    <row r="1739" spans="1:12" s="218" customFormat="1" ht="12.75">
      <c r="A1739" s="213"/>
      <c r="F1739" s="234"/>
      <c r="I1739" s="235"/>
      <c r="L1739" s="213"/>
    </row>
    <row r="1740" spans="1:12" s="218" customFormat="1" ht="12.75">
      <c r="A1740" s="213"/>
      <c r="F1740" s="234"/>
      <c r="I1740" s="235"/>
      <c r="L1740" s="213"/>
    </row>
    <row r="1741" spans="1:12" s="218" customFormat="1" ht="12.75">
      <c r="A1741" s="213"/>
      <c r="F1741" s="234"/>
      <c r="I1741" s="235"/>
      <c r="L1741" s="213"/>
    </row>
    <row r="1742" spans="1:12" s="218" customFormat="1" ht="12.75">
      <c r="A1742" s="213"/>
      <c r="F1742" s="234"/>
      <c r="I1742" s="235"/>
      <c r="L1742" s="213"/>
    </row>
    <row r="1743" spans="1:12" s="218" customFormat="1" ht="12.75">
      <c r="A1743" s="213"/>
      <c r="F1743" s="234"/>
      <c r="I1743" s="235"/>
      <c r="L1743" s="213"/>
    </row>
    <row r="1744" spans="1:12" s="218" customFormat="1" ht="12.75">
      <c r="A1744" s="213"/>
      <c r="F1744" s="234"/>
      <c r="I1744" s="235"/>
      <c r="L1744" s="213"/>
    </row>
    <row r="1745" spans="1:12" s="218" customFormat="1" ht="12.75">
      <c r="A1745" s="213"/>
      <c r="F1745" s="234"/>
      <c r="I1745" s="235"/>
      <c r="L1745" s="213"/>
    </row>
    <row r="1746" spans="1:12" s="218" customFormat="1" ht="12.75">
      <c r="A1746" s="213"/>
      <c r="F1746" s="234"/>
      <c r="I1746" s="235"/>
      <c r="L1746" s="213"/>
    </row>
    <row r="1747" spans="1:12" s="218" customFormat="1" ht="12.75">
      <c r="A1747" s="213"/>
      <c r="F1747" s="234"/>
      <c r="I1747" s="235"/>
      <c r="L1747" s="213"/>
    </row>
    <row r="1748" spans="1:12" s="218" customFormat="1" ht="12.75">
      <c r="A1748" s="213"/>
      <c r="F1748" s="234"/>
      <c r="I1748" s="235"/>
      <c r="L1748" s="213"/>
    </row>
    <row r="1749" spans="1:12" s="218" customFormat="1" ht="12.75">
      <c r="A1749" s="213"/>
      <c r="F1749" s="234"/>
      <c r="I1749" s="235"/>
      <c r="L1749" s="213"/>
    </row>
    <row r="1750" spans="1:12" s="218" customFormat="1" ht="12.75">
      <c r="A1750" s="213"/>
      <c r="F1750" s="234"/>
      <c r="I1750" s="235"/>
      <c r="L1750" s="213"/>
    </row>
    <row r="1751" spans="1:12" s="218" customFormat="1" ht="12.75">
      <c r="A1751" s="213"/>
      <c r="F1751" s="234"/>
      <c r="I1751" s="235"/>
      <c r="L1751" s="213"/>
    </row>
    <row r="1752" spans="1:12" s="218" customFormat="1" ht="12.75">
      <c r="A1752" s="213"/>
      <c r="F1752" s="234"/>
      <c r="I1752" s="235"/>
      <c r="L1752" s="213"/>
    </row>
    <row r="1753" spans="1:12" s="218" customFormat="1" ht="12.75">
      <c r="A1753" s="213"/>
      <c r="F1753" s="234"/>
      <c r="I1753" s="235"/>
      <c r="L1753" s="213"/>
    </row>
    <row r="1754" spans="1:12" s="218" customFormat="1" ht="12.75">
      <c r="A1754" s="213"/>
      <c r="F1754" s="234"/>
      <c r="I1754" s="235"/>
      <c r="L1754" s="213"/>
    </row>
    <row r="1755" spans="1:12" s="218" customFormat="1" ht="12.75">
      <c r="A1755" s="213"/>
      <c r="F1755" s="234"/>
      <c r="I1755" s="235"/>
      <c r="L1755" s="213"/>
    </row>
    <row r="1756" spans="1:12" s="218" customFormat="1" ht="12.75">
      <c r="A1756" s="213"/>
      <c r="F1756" s="234"/>
      <c r="I1756" s="235"/>
      <c r="L1756" s="213"/>
    </row>
    <row r="1757" spans="1:12" s="218" customFormat="1" ht="12.75">
      <c r="A1757" s="213"/>
      <c r="F1757" s="234"/>
      <c r="I1757" s="235"/>
      <c r="L1757" s="213"/>
    </row>
    <row r="1758" spans="1:12" s="218" customFormat="1" ht="12.75">
      <c r="A1758" s="213"/>
      <c r="F1758" s="234"/>
      <c r="I1758" s="235"/>
      <c r="L1758" s="213"/>
    </row>
    <row r="1759" spans="1:12" s="218" customFormat="1" ht="12.75">
      <c r="A1759" s="213"/>
      <c r="F1759" s="234"/>
      <c r="I1759" s="235"/>
      <c r="L1759" s="213"/>
    </row>
    <row r="1760" spans="1:12" s="218" customFormat="1" ht="12.75">
      <c r="A1760" s="213"/>
      <c r="F1760" s="234"/>
      <c r="I1760" s="235"/>
      <c r="L1760" s="213"/>
    </row>
    <row r="1761" spans="1:12" s="218" customFormat="1" ht="12.75">
      <c r="A1761" s="213"/>
      <c r="F1761" s="234"/>
      <c r="I1761" s="235"/>
      <c r="L1761" s="213"/>
    </row>
    <row r="1762" spans="1:12" s="218" customFormat="1" ht="12.75">
      <c r="A1762" s="213"/>
      <c r="F1762" s="234"/>
      <c r="I1762" s="235"/>
      <c r="L1762" s="213"/>
    </row>
    <row r="1763" spans="1:12" s="218" customFormat="1" ht="12.75">
      <c r="A1763" s="213"/>
      <c r="F1763" s="234"/>
      <c r="I1763" s="235"/>
      <c r="L1763" s="213"/>
    </row>
    <row r="1764" spans="1:12" s="218" customFormat="1" ht="12.75">
      <c r="A1764" s="213"/>
      <c r="F1764" s="234"/>
      <c r="I1764" s="235"/>
      <c r="L1764" s="213"/>
    </row>
    <row r="1765" spans="1:12" s="218" customFormat="1" ht="12.75">
      <c r="A1765" s="213"/>
      <c r="F1765" s="234"/>
      <c r="I1765" s="235"/>
      <c r="L1765" s="213"/>
    </row>
    <row r="1766" spans="1:12" s="218" customFormat="1" ht="12.75">
      <c r="A1766" s="213"/>
      <c r="F1766" s="234"/>
      <c r="I1766" s="235"/>
      <c r="L1766" s="213"/>
    </row>
    <row r="1767" spans="1:12" s="218" customFormat="1" ht="12.75">
      <c r="A1767" s="213"/>
      <c r="F1767" s="234"/>
      <c r="I1767" s="235"/>
      <c r="L1767" s="213"/>
    </row>
    <row r="1768" spans="1:12" s="218" customFormat="1" ht="12.75">
      <c r="A1768" s="213"/>
      <c r="F1768" s="234"/>
      <c r="I1768" s="235"/>
      <c r="L1768" s="213"/>
    </row>
    <row r="1769" spans="1:12" s="218" customFormat="1" ht="12.75">
      <c r="A1769" s="213"/>
      <c r="F1769" s="234"/>
      <c r="I1769" s="235"/>
      <c r="L1769" s="213"/>
    </row>
    <row r="1770" spans="1:12" s="218" customFormat="1" ht="12.75">
      <c r="A1770" s="213"/>
      <c r="F1770" s="234"/>
      <c r="I1770" s="235"/>
      <c r="L1770" s="213"/>
    </row>
    <row r="1771" spans="1:12" s="218" customFormat="1" ht="12.75">
      <c r="A1771" s="213"/>
      <c r="F1771" s="234"/>
      <c r="I1771" s="235"/>
      <c r="L1771" s="213"/>
    </row>
    <row r="1772" spans="1:12" s="218" customFormat="1" ht="12.75">
      <c r="A1772" s="213"/>
      <c r="F1772" s="234"/>
      <c r="I1772" s="235"/>
      <c r="L1772" s="213"/>
    </row>
    <row r="1773" spans="1:12" s="218" customFormat="1" ht="12.75">
      <c r="A1773" s="213"/>
      <c r="F1773" s="234"/>
      <c r="I1773" s="235"/>
      <c r="L1773" s="213"/>
    </row>
    <row r="1774" spans="1:12" s="218" customFormat="1" ht="12.75">
      <c r="A1774" s="213"/>
      <c r="F1774" s="234"/>
      <c r="I1774" s="235"/>
      <c r="L1774" s="213"/>
    </row>
    <row r="1775" spans="1:12" s="218" customFormat="1" ht="12.75">
      <c r="A1775" s="213"/>
      <c r="F1775" s="234"/>
      <c r="I1775" s="235"/>
      <c r="L1775" s="213"/>
    </row>
    <row r="1776" spans="1:12" s="218" customFormat="1" ht="12.75">
      <c r="A1776" s="213"/>
      <c r="F1776" s="234"/>
      <c r="I1776" s="235"/>
      <c r="L1776" s="213"/>
    </row>
    <row r="1777" spans="1:12" s="218" customFormat="1" ht="12.75">
      <c r="A1777" s="213"/>
      <c r="F1777" s="234"/>
      <c r="I1777" s="235"/>
      <c r="L1777" s="213"/>
    </row>
    <row r="1778" spans="1:12" s="218" customFormat="1" ht="12.75">
      <c r="A1778" s="213"/>
      <c r="F1778" s="234"/>
      <c r="I1778" s="235"/>
      <c r="L1778" s="213"/>
    </row>
    <row r="1779" spans="1:12" s="218" customFormat="1" ht="12.75">
      <c r="A1779" s="213"/>
      <c r="F1779" s="234"/>
      <c r="I1779" s="235"/>
      <c r="L1779" s="213"/>
    </row>
    <row r="1780" spans="1:12" s="218" customFormat="1" ht="12.75">
      <c r="A1780" s="213"/>
      <c r="F1780" s="234"/>
      <c r="I1780" s="235"/>
      <c r="L1780" s="213"/>
    </row>
    <row r="1781" spans="1:12" s="218" customFormat="1" ht="12.75">
      <c r="A1781" s="213"/>
      <c r="F1781" s="234"/>
      <c r="I1781" s="235"/>
      <c r="L1781" s="213"/>
    </row>
    <row r="1782" spans="1:12" s="218" customFormat="1" ht="12.75">
      <c r="A1782" s="213"/>
      <c r="F1782" s="234"/>
      <c r="I1782" s="235"/>
      <c r="L1782" s="213"/>
    </row>
    <row r="1783" spans="1:12" s="218" customFormat="1" ht="12.75">
      <c r="A1783" s="213"/>
      <c r="F1783" s="234"/>
      <c r="I1783" s="235"/>
      <c r="L1783" s="213"/>
    </row>
    <row r="1784" spans="1:12" s="218" customFormat="1" ht="12.75">
      <c r="A1784" s="213"/>
      <c r="F1784" s="234"/>
      <c r="I1784" s="235"/>
      <c r="L1784" s="213"/>
    </row>
    <row r="1785" spans="1:12" s="218" customFormat="1" ht="12.75">
      <c r="A1785" s="213"/>
      <c r="F1785" s="234"/>
      <c r="I1785" s="235"/>
      <c r="L1785" s="213"/>
    </row>
    <row r="1786" spans="1:12" s="218" customFormat="1" ht="12.75">
      <c r="A1786" s="213"/>
      <c r="F1786" s="234"/>
      <c r="I1786" s="235"/>
      <c r="L1786" s="213"/>
    </row>
    <row r="1787" spans="1:12" s="218" customFormat="1" ht="12.75">
      <c r="A1787" s="213"/>
      <c r="F1787" s="234"/>
      <c r="I1787" s="235"/>
      <c r="L1787" s="213"/>
    </row>
    <row r="1788" spans="1:12" s="218" customFormat="1" ht="12.75">
      <c r="A1788" s="213"/>
      <c r="F1788" s="234"/>
      <c r="I1788" s="235"/>
      <c r="L1788" s="213"/>
    </row>
    <row r="1789" spans="1:12" s="218" customFormat="1" ht="12.75">
      <c r="A1789" s="213"/>
      <c r="F1789" s="234"/>
      <c r="I1789" s="235"/>
      <c r="L1789" s="213"/>
    </row>
    <row r="1790" spans="1:12" s="218" customFormat="1" ht="12.75">
      <c r="A1790" s="213"/>
      <c r="F1790" s="234"/>
      <c r="I1790" s="235"/>
      <c r="L1790" s="213"/>
    </row>
    <row r="1791" spans="1:12" s="218" customFormat="1" ht="12.75">
      <c r="A1791" s="213"/>
      <c r="F1791" s="234"/>
      <c r="I1791" s="235"/>
      <c r="L1791" s="213"/>
    </row>
    <row r="1792" spans="1:12" s="218" customFormat="1" ht="12.75">
      <c r="A1792" s="213"/>
      <c r="F1792" s="234"/>
      <c r="I1792" s="235"/>
      <c r="L1792" s="213"/>
    </row>
    <row r="1793" spans="1:12" s="218" customFormat="1" ht="12.75">
      <c r="A1793" s="213"/>
      <c r="F1793" s="234"/>
      <c r="I1793" s="235"/>
      <c r="L1793" s="213"/>
    </row>
    <row r="1794" spans="1:12" s="218" customFormat="1" ht="12.75">
      <c r="A1794" s="213"/>
      <c r="F1794" s="234"/>
      <c r="I1794" s="235"/>
      <c r="L1794" s="213"/>
    </row>
    <row r="1795" spans="1:12" s="218" customFormat="1" ht="12.75">
      <c r="A1795" s="213"/>
      <c r="F1795" s="234"/>
      <c r="I1795" s="235"/>
      <c r="L1795" s="213"/>
    </row>
    <row r="1796" spans="1:12" s="218" customFormat="1" ht="12.75">
      <c r="A1796" s="213"/>
      <c r="F1796" s="234"/>
      <c r="I1796" s="235"/>
      <c r="L1796" s="213"/>
    </row>
    <row r="1797" spans="1:12" s="218" customFormat="1" ht="12.75">
      <c r="A1797" s="213"/>
      <c r="F1797" s="234"/>
      <c r="I1797" s="235"/>
      <c r="L1797" s="213"/>
    </row>
    <row r="1798" spans="1:12" s="218" customFormat="1" ht="12.75">
      <c r="A1798" s="213"/>
      <c r="F1798" s="234"/>
      <c r="I1798" s="235"/>
      <c r="L1798" s="213"/>
    </row>
    <row r="1799" spans="1:12" s="218" customFormat="1" ht="12.75">
      <c r="A1799" s="213"/>
      <c r="F1799" s="234"/>
      <c r="I1799" s="235"/>
      <c r="L1799" s="213"/>
    </row>
    <row r="1800" spans="1:12" s="218" customFormat="1" ht="12.75">
      <c r="A1800" s="213"/>
      <c r="F1800" s="234"/>
      <c r="I1800" s="235"/>
      <c r="L1800" s="213"/>
    </row>
    <row r="1801" spans="1:12" s="218" customFormat="1" ht="12.75">
      <c r="A1801" s="213"/>
      <c r="F1801" s="234"/>
      <c r="I1801" s="235"/>
      <c r="L1801" s="213"/>
    </row>
    <row r="1802" spans="1:12" s="218" customFormat="1" ht="12.75">
      <c r="A1802" s="213"/>
      <c r="F1802" s="234"/>
      <c r="I1802" s="235"/>
      <c r="L1802" s="213"/>
    </row>
    <row r="1803" spans="1:12" s="218" customFormat="1" ht="12.75">
      <c r="A1803" s="213"/>
      <c r="F1803" s="234"/>
      <c r="I1803" s="235"/>
      <c r="L1803" s="213"/>
    </row>
    <row r="1804" spans="1:12" s="218" customFormat="1" ht="12.75">
      <c r="A1804" s="213"/>
      <c r="F1804" s="234"/>
      <c r="I1804" s="235"/>
      <c r="L1804" s="213"/>
    </row>
    <row r="1805" spans="1:12" s="218" customFormat="1" ht="12.75">
      <c r="A1805" s="213"/>
      <c r="F1805" s="234"/>
      <c r="I1805" s="235"/>
      <c r="L1805" s="213"/>
    </row>
    <row r="1806" spans="1:12" s="218" customFormat="1" ht="12.75">
      <c r="A1806" s="213"/>
      <c r="F1806" s="234"/>
      <c r="I1806" s="235"/>
      <c r="L1806" s="213"/>
    </row>
    <row r="1807" spans="1:12" s="218" customFormat="1" ht="12.75">
      <c r="A1807" s="213"/>
      <c r="F1807" s="234"/>
      <c r="I1807" s="235"/>
      <c r="L1807" s="213"/>
    </row>
    <row r="1808" spans="1:12" s="218" customFormat="1" ht="12.75">
      <c r="A1808" s="213"/>
      <c r="F1808" s="234"/>
      <c r="I1808" s="235"/>
      <c r="L1808" s="213"/>
    </row>
    <row r="1809" spans="1:12" s="218" customFormat="1" ht="12.75">
      <c r="A1809" s="213"/>
      <c r="F1809" s="234"/>
      <c r="I1809" s="235"/>
      <c r="L1809" s="213"/>
    </row>
    <row r="1810" spans="1:12" s="218" customFormat="1" ht="12.75">
      <c r="A1810" s="213"/>
      <c r="F1810" s="234"/>
      <c r="I1810" s="235"/>
      <c r="L1810" s="213"/>
    </row>
    <row r="1811" spans="1:12" s="218" customFormat="1" ht="12.75">
      <c r="A1811" s="213"/>
      <c r="F1811" s="234"/>
      <c r="I1811" s="235"/>
      <c r="L1811" s="213"/>
    </row>
    <row r="1812" spans="1:12" s="218" customFormat="1" ht="12.75">
      <c r="A1812" s="213"/>
      <c r="F1812" s="234"/>
      <c r="I1812" s="235"/>
      <c r="L1812" s="213"/>
    </row>
    <row r="1813" spans="1:12" s="218" customFormat="1" ht="12.75">
      <c r="A1813" s="213"/>
      <c r="F1813" s="234"/>
      <c r="I1813" s="235"/>
      <c r="L1813" s="213"/>
    </row>
    <row r="1814" spans="1:12" s="218" customFormat="1" ht="12.75">
      <c r="A1814" s="213"/>
      <c r="F1814" s="234"/>
      <c r="I1814" s="235"/>
      <c r="L1814" s="213"/>
    </row>
    <row r="1815" spans="1:12" s="218" customFormat="1" ht="12.75">
      <c r="A1815" s="213"/>
      <c r="F1815" s="234"/>
      <c r="I1815" s="235"/>
      <c r="L1815" s="213"/>
    </row>
    <row r="1816" spans="1:12" s="218" customFormat="1" ht="12.75">
      <c r="A1816" s="213"/>
      <c r="F1816" s="234"/>
      <c r="I1816" s="235"/>
      <c r="L1816" s="213"/>
    </row>
    <row r="1817" spans="1:12" s="218" customFormat="1" ht="12.75">
      <c r="A1817" s="213"/>
      <c r="F1817" s="234"/>
      <c r="I1817" s="235"/>
      <c r="L1817" s="213"/>
    </row>
    <row r="1818" spans="1:12" s="218" customFormat="1" ht="12.75">
      <c r="A1818" s="213"/>
      <c r="F1818" s="234"/>
      <c r="I1818" s="235"/>
      <c r="L1818" s="213"/>
    </row>
    <row r="1819" spans="1:12" s="218" customFormat="1" ht="12.75">
      <c r="A1819" s="213"/>
      <c r="F1819" s="234"/>
      <c r="I1819" s="235"/>
      <c r="L1819" s="213"/>
    </row>
    <row r="1820" spans="1:12" s="218" customFormat="1" ht="12.75">
      <c r="A1820" s="213"/>
      <c r="F1820" s="234"/>
      <c r="I1820" s="235"/>
      <c r="L1820" s="213"/>
    </row>
    <row r="1821" spans="1:12" s="218" customFormat="1" ht="12.75">
      <c r="A1821" s="213"/>
      <c r="F1821" s="234"/>
      <c r="I1821" s="235"/>
      <c r="L1821" s="213"/>
    </row>
    <row r="1822" spans="1:12" s="218" customFormat="1" ht="12.75">
      <c r="A1822" s="213"/>
      <c r="F1822" s="234"/>
      <c r="I1822" s="235"/>
      <c r="L1822" s="213"/>
    </row>
    <row r="1823" spans="1:12" s="218" customFormat="1" ht="12.75">
      <c r="A1823" s="213"/>
      <c r="F1823" s="234"/>
      <c r="I1823" s="235"/>
      <c r="L1823" s="213"/>
    </row>
    <row r="1824" spans="1:12" s="218" customFormat="1" ht="12.75">
      <c r="A1824" s="213"/>
      <c r="F1824" s="234"/>
      <c r="I1824" s="235"/>
      <c r="L1824" s="213"/>
    </row>
    <row r="1825" spans="1:12" s="218" customFormat="1" ht="12.75">
      <c r="A1825" s="213"/>
      <c r="F1825" s="234"/>
      <c r="I1825" s="235"/>
      <c r="L1825" s="213"/>
    </row>
    <row r="1826" spans="1:12" s="218" customFormat="1" ht="12.75">
      <c r="A1826" s="213"/>
      <c r="F1826" s="234"/>
      <c r="I1826" s="235"/>
      <c r="L1826" s="213"/>
    </row>
    <row r="1827" spans="1:12" s="218" customFormat="1" ht="12.75">
      <c r="A1827" s="213"/>
      <c r="F1827" s="234"/>
      <c r="I1827" s="235"/>
      <c r="L1827" s="213"/>
    </row>
    <row r="1828" spans="1:12" s="218" customFormat="1" ht="12.75">
      <c r="A1828" s="213"/>
      <c r="F1828" s="234"/>
      <c r="I1828" s="235"/>
      <c r="L1828" s="213"/>
    </row>
    <row r="1829" spans="1:12" s="218" customFormat="1" ht="12.75">
      <c r="A1829" s="213"/>
      <c r="F1829" s="234"/>
      <c r="I1829" s="235"/>
      <c r="L1829" s="213"/>
    </row>
    <row r="1830" spans="1:12" s="218" customFormat="1" ht="12.75">
      <c r="A1830" s="213"/>
      <c r="F1830" s="234"/>
      <c r="I1830" s="235"/>
      <c r="L1830" s="213"/>
    </row>
    <row r="1831" spans="1:12" s="218" customFormat="1" ht="12.75">
      <c r="A1831" s="213"/>
      <c r="F1831" s="234"/>
      <c r="I1831" s="235"/>
      <c r="L1831" s="213"/>
    </row>
    <row r="1832" spans="1:12" s="218" customFormat="1" ht="12.75">
      <c r="A1832" s="213"/>
      <c r="F1832" s="234"/>
      <c r="I1832" s="235"/>
      <c r="L1832" s="213"/>
    </row>
    <row r="1833" spans="1:12" s="218" customFormat="1" ht="12.75">
      <c r="A1833" s="213"/>
      <c r="F1833" s="234"/>
      <c r="I1833" s="235"/>
      <c r="L1833" s="213"/>
    </row>
    <row r="1834" spans="1:12" s="218" customFormat="1" ht="12.75">
      <c r="A1834" s="213"/>
      <c r="F1834" s="234"/>
      <c r="I1834" s="235"/>
      <c r="L1834" s="213"/>
    </row>
    <row r="1835" spans="1:12" s="218" customFormat="1" ht="12.75">
      <c r="A1835" s="213"/>
      <c r="F1835" s="234"/>
      <c r="I1835" s="235"/>
      <c r="L1835" s="213"/>
    </row>
    <row r="1836" spans="1:12" s="218" customFormat="1" ht="12.75">
      <c r="A1836" s="213"/>
      <c r="F1836" s="234"/>
      <c r="I1836" s="235"/>
      <c r="L1836" s="213"/>
    </row>
    <row r="1837" spans="1:12" s="218" customFormat="1" ht="12.75">
      <c r="A1837" s="213"/>
      <c r="F1837" s="234"/>
      <c r="I1837" s="235"/>
      <c r="L1837" s="213"/>
    </row>
    <row r="1838" spans="1:12" s="218" customFormat="1" ht="12.75">
      <c r="A1838" s="213"/>
      <c r="F1838" s="234"/>
      <c r="I1838" s="235"/>
      <c r="L1838" s="213"/>
    </row>
    <row r="1839" spans="1:12" s="218" customFormat="1" ht="12.75">
      <c r="A1839" s="213"/>
      <c r="F1839" s="234"/>
      <c r="I1839" s="235"/>
      <c r="L1839" s="213"/>
    </row>
    <row r="1840" spans="1:12" s="218" customFormat="1" ht="12.75">
      <c r="A1840" s="213"/>
      <c r="F1840" s="234"/>
      <c r="I1840" s="235"/>
      <c r="L1840" s="213"/>
    </row>
    <row r="1841" spans="1:12" s="218" customFormat="1" ht="12.75">
      <c r="A1841" s="213"/>
      <c r="F1841" s="234"/>
      <c r="I1841" s="235"/>
      <c r="L1841" s="213"/>
    </row>
    <row r="1842" spans="1:12" s="218" customFormat="1" ht="12.75">
      <c r="A1842" s="213"/>
      <c r="F1842" s="234"/>
      <c r="I1842" s="235"/>
      <c r="L1842" s="213"/>
    </row>
    <row r="1843" spans="1:12" s="218" customFormat="1" ht="12.75">
      <c r="A1843" s="213"/>
      <c r="F1843" s="234"/>
      <c r="I1843" s="235"/>
      <c r="L1843" s="213"/>
    </row>
    <row r="1844" spans="1:12" s="218" customFormat="1" ht="12.75">
      <c r="A1844" s="213"/>
      <c r="F1844" s="234"/>
      <c r="I1844" s="235"/>
      <c r="L1844" s="213"/>
    </row>
    <row r="1845" spans="1:12" s="218" customFormat="1" ht="12.75">
      <c r="A1845" s="213"/>
      <c r="F1845" s="234"/>
      <c r="I1845" s="235"/>
      <c r="L1845" s="213"/>
    </row>
    <row r="1846" spans="1:12" s="218" customFormat="1" ht="12.75">
      <c r="A1846" s="213"/>
      <c r="F1846" s="234"/>
      <c r="I1846" s="235"/>
      <c r="L1846" s="213"/>
    </row>
    <row r="1847" spans="1:12" s="218" customFormat="1" ht="12.75">
      <c r="A1847" s="213"/>
      <c r="F1847" s="234"/>
      <c r="I1847" s="235"/>
      <c r="L1847" s="213"/>
    </row>
    <row r="1848" spans="1:12" s="218" customFormat="1" ht="12.75">
      <c r="A1848" s="213"/>
      <c r="F1848" s="234"/>
      <c r="I1848" s="235"/>
      <c r="L1848" s="213"/>
    </row>
    <row r="1849" spans="1:12" s="218" customFormat="1" ht="12.75">
      <c r="A1849" s="213"/>
      <c r="F1849" s="234"/>
      <c r="I1849" s="235"/>
      <c r="L1849" s="213"/>
    </row>
    <row r="1850" spans="1:12" s="218" customFormat="1" ht="12.75">
      <c r="A1850" s="213"/>
      <c r="F1850" s="234"/>
      <c r="I1850" s="235"/>
      <c r="L1850" s="213"/>
    </row>
    <row r="1851" spans="1:12" s="218" customFormat="1" ht="12.75">
      <c r="A1851" s="213"/>
      <c r="F1851" s="234"/>
      <c r="I1851" s="235"/>
      <c r="L1851" s="213"/>
    </row>
    <row r="1852" spans="1:12" s="218" customFormat="1" ht="12.75">
      <c r="A1852" s="213"/>
      <c r="F1852" s="234"/>
      <c r="I1852" s="235"/>
      <c r="L1852" s="213"/>
    </row>
    <row r="1853" spans="1:12" s="218" customFormat="1" ht="12.75">
      <c r="A1853" s="213"/>
      <c r="F1853" s="234"/>
      <c r="I1853" s="235"/>
      <c r="L1853" s="213"/>
    </row>
    <row r="1854" spans="1:12" s="218" customFormat="1" ht="12.75">
      <c r="A1854" s="213"/>
      <c r="F1854" s="234"/>
      <c r="I1854" s="235"/>
      <c r="L1854" s="213"/>
    </row>
    <row r="1855" spans="1:12" s="218" customFormat="1" ht="12.75">
      <c r="A1855" s="213"/>
      <c r="F1855" s="234"/>
      <c r="I1855" s="235"/>
      <c r="L1855" s="213"/>
    </row>
    <row r="1856" spans="1:12" s="218" customFormat="1" ht="12.75">
      <c r="A1856" s="213"/>
      <c r="F1856" s="234"/>
      <c r="I1856" s="235"/>
      <c r="L1856" s="213"/>
    </row>
    <row r="1857" spans="1:12" s="218" customFormat="1" ht="12.75">
      <c r="A1857" s="213"/>
      <c r="F1857" s="234"/>
      <c r="I1857" s="235"/>
      <c r="L1857" s="213"/>
    </row>
    <row r="1858" spans="1:12" s="218" customFormat="1" ht="12.75">
      <c r="A1858" s="213"/>
      <c r="F1858" s="234"/>
      <c r="I1858" s="235"/>
      <c r="L1858" s="213"/>
    </row>
    <row r="1859" spans="1:12" s="218" customFormat="1" ht="12.75">
      <c r="A1859" s="213"/>
      <c r="F1859" s="234"/>
      <c r="I1859" s="235"/>
      <c r="L1859" s="213"/>
    </row>
    <row r="1860" spans="1:12" s="218" customFormat="1" ht="12.75">
      <c r="A1860" s="213"/>
      <c r="F1860" s="234"/>
      <c r="I1860" s="235"/>
      <c r="L1860" s="213"/>
    </row>
    <row r="1861" spans="1:12" s="218" customFormat="1" ht="12.75">
      <c r="A1861" s="213"/>
      <c r="F1861" s="234"/>
      <c r="I1861" s="235"/>
      <c r="L1861" s="213"/>
    </row>
    <row r="1862" spans="1:12" s="218" customFormat="1" ht="12.75">
      <c r="A1862" s="213"/>
      <c r="F1862" s="234"/>
      <c r="I1862" s="235"/>
      <c r="L1862" s="213"/>
    </row>
    <row r="1863" spans="1:12" s="218" customFormat="1" ht="12.75">
      <c r="A1863" s="213"/>
      <c r="F1863" s="234"/>
      <c r="I1863" s="235"/>
      <c r="L1863" s="213"/>
    </row>
    <row r="1864" spans="1:12" s="218" customFormat="1" ht="12.75">
      <c r="A1864" s="213"/>
      <c r="F1864" s="234"/>
      <c r="I1864" s="235"/>
      <c r="L1864" s="213"/>
    </row>
    <row r="1865" spans="1:12" s="218" customFormat="1" ht="12.75">
      <c r="A1865" s="213"/>
      <c r="F1865" s="234"/>
      <c r="I1865" s="235"/>
      <c r="L1865" s="213"/>
    </row>
    <row r="1866" spans="1:12" s="218" customFormat="1" ht="12.75">
      <c r="A1866" s="213"/>
      <c r="F1866" s="234"/>
      <c r="I1866" s="235"/>
      <c r="L1866" s="213"/>
    </row>
    <row r="1867" spans="1:12" s="218" customFormat="1" ht="12.75">
      <c r="A1867" s="213"/>
      <c r="F1867" s="234"/>
      <c r="I1867" s="235"/>
      <c r="L1867" s="213"/>
    </row>
    <row r="1868" spans="1:12" s="218" customFormat="1" ht="12.75">
      <c r="A1868" s="213"/>
      <c r="F1868" s="234"/>
      <c r="I1868" s="235"/>
      <c r="L1868" s="213"/>
    </row>
    <row r="1869" spans="1:12" s="218" customFormat="1" ht="12.75">
      <c r="A1869" s="213"/>
      <c r="F1869" s="234"/>
      <c r="I1869" s="235"/>
      <c r="L1869" s="213"/>
    </row>
    <row r="1870" spans="1:12" s="218" customFormat="1" ht="12.75">
      <c r="A1870" s="213"/>
      <c r="F1870" s="234"/>
      <c r="I1870" s="235"/>
      <c r="L1870" s="213"/>
    </row>
    <row r="1871" spans="1:12" s="218" customFormat="1" ht="12.75">
      <c r="A1871" s="213"/>
      <c r="F1871" s="234"/>
      <c r="I1871" s="235"/>
      <c r="L1871" s="213"/>
    </row>
    <row r="1872" spans="1:12" s="218" customFormat="1" ht="12.75">
      <c r="A1872" s="213"/>
      <c r="F1872" s="234"/>
      <c r="I1872" s="235"/>
      <c r="L1872" s="213"/>
    </row>
    <row r="1873" spans="1:12" s="218" customFormat="1" ht="12.75">
      <c r="A1873" s="213"/>
      <c r="F1873" s="234"/>
      <c r="I1873" s="235"/>
      <c r="L1873" s="213"/>
    </row>
    <row r="1874" spans="1:12" s="218" customFormat="1" ht="12.75">
      <c r="A1874" s="213"/>
      <c r="F1874" s="234"/>
      <c r="I1874" s="235"/>
      <c r="L1874" s="213"/>
    </row>
    <row r="1875" spans="1:12" s="218" customFormat="1" ht="12.75">
      <c r="A1875" s="213"/>
      <c r="F1875" s="234"/>
      <c r="I1875" s="235"/>
      <c r="L1875" s="213"/>
    </row>
    <row r="1876" spans="1:12" s="218" customFormat="1" ht="12.75">
      <c r="A1876" s="213"/>
      <c r="F1876" s="234"/>
      <c r="I1876" s="235"/>
      <c r="L1876" s="213"/>
    </row>
    <row r="1877" spans="1:12" s="218" customFormat="1" ht="12.75">
      <c r="A1877" s="213"/>
      <c r="F1877" s="234"/>
      <c r="I1877" s="235"/>
      <c r="L1877" s="213"/>
    </row>
    <row r="1878" spans="1:12" s="218" customFormat="1" ht="12.75">
      <c r="A1878" s="213"/>
      <c r="F1878" s="234"/>
      <c r="I1878" s="235"/>
      <c r="L1878" s="213"/>
    </row>
    <row r="1879" spans="1:12" s="218" customFormat="1" ht="12.75">
      <c r="A1879" s="213"/>
      <c r="F1879" s="234"/>
      <c r="I1879" s="235"/>
      <c r="L1879" s="213"/>
    </row>
    <row r="1880" spans="1:12" s="218" customFormat="1" ht="12.75">
      <c r="A1880" s="213"/>
      <c r="F1880" s="234"/>
      <c r="I1880" s="235"/>
      <c r="L1880" s="213"/>
    </row>
    <row r="1881" spans="1:12" s="218" customFormat="1" ht="12.75">
      <c r="A1881" s="213"/>
      <c r="F1881" s="234"/>
      <c r="I1881" s="235"/>
      <c r="L1881" s="213"/>
    </row>
    <row r="1882" spans="1:12" s="218" customFormat="1" ht="12.75">
      <c r="A1882" s="213"/>
      <c r="F1882" s="234"/>
      <c r="I1882" s="235"/>
      <c r="L1882" s="213"/>
    </row>
    <row r="1883" spans="1:12" s="218" customFormat="1" ht="12.75">
      <c r="A1883" s="213"/>
      <c r="F1883" s="234"/>
      <c r="I1883" s="235"/>
      <c r="L1883" s="213"/>
    </row>
    <row r="1884" spans="1:12" s="218" customFormat="1" ht="12.75">
      <c r="A1884" s="213"/>
      <c r="F1884" s="234"/>
      <c r="I1884" s="235"/>
      <c r="L1884" s="213"/>
    </row>
    <row r="1885" spans="1:12" s="218" customFormat="1" ht="12.75">
      <c r="A1885" s="213"/>
      <c r="F1885" s="234"/>
      <c r="I1885" s="235"/>
      <c r="L1885" s="213"/>
    </row>
    <row r="1886" spans="1:12" s="218" customFormat="1" ht="12.75">
      <c r="A1886" s="213"/>
      <c r="F1886" s="234"/>
      <c r="I1886" s="235"/>
      <c r="L1886" s="213"/>
    </row>
    <row r="1887" spans="1:12" s="218" customFormat="1" ht="12.75">
      <c r="A1887" s="213"/>
      <c r="F1887" s="234"/>
      <c r="I1887" s="235"/>
      <c r="L1887" s="213"/>
    </row>
    <row r="1888" spans="1:12" s="218" customFormat="1" ht="12.75">
      <c r="A1888" s="213"/>
      <c r="F1888" s="234"/>
      <c r="I1888" s="235"/>
      <c r="L1888" s="213"/>
    </row>
    <row r="1889" spans="1:12" s="218" customFormat="1" ht="12.75">
      <c r="A1889" s="213"/>
      <c r="F1889" s="234"/>
      <c r="I1889" s="235"/>
      <c r="L1889" s="213"/>
    </row>
    <row r="1890" spans="1:12" s="218" customFormat="1" ht="12.75">
      <c r="A1890" s="213"/>
      <c r="F1890" s="234"/>
      <c r="I1890" s="235"/>
      <c r="L1890" s="213"/>
    </row>
    <row r="1891" spans="1:12" s="218" customFormat="1" ht="12.75">
      <c r="A1891" s="213"/>
      <c r="F1891" s="234"/>
      <c r="I1891" s="235"/>
      <c r="L1891" s="213"/>
    </row>
    <row r="1892" spans="1:12" s="218" customFormat="1" ht="12.75">
      <c r="A1892" s="213"/>
      <c r="F1892" s="234"/>
      <c r="I1892" s="235"/>
      <c r="L1892" s="213"/>
    </row>
    <row r="1893" spans="1:12" s="218" customFormat="1" ht="12.75">
      <c r="A1893" s="213"/>
      <c r="F1893" s="234"/>
      <c r="I1893" s="235"/>
      <c r="L1893" s="213"/>
    </row>
    <row r="1894" spans="1:12" s="218" customFormat="1" ht="12.75">
      <c r="A1894" s="213"/>
      <c r="F1894" s="234"/>
      <c r="I1894" s="235"/>
      <c r="L1894" s="213"/>
    </row>
    <row r="1895" spans="1:12" s="218" customFormat="1" ht="12.75">
      <c r="A1895" s="213"/>
      <c r="F1895" s="234"/>
      <c r="I1895" s="235"/>
      <c r="L1895" s="213"/>
    </row>
    <row r="1896" spans="1:12" s="218" customFormat="1" ht="12.75">
      <c r="A1896" s="213"/>
      <c r="F1896" s="234"/>
      <c r="I1896" s="235"/>
      <c r="L1896" s="213"/>
    </row>
    <row r="1897" spans="1:12" s="218" customFormat="1" ht="12.75">
      <c r="A1897" s="213"/>
      <c r="F1897" s="234"/>
      <c r="I1897" s="235"/>
      <c r="L1897" s="213"/>
    </row>
    <row r="1898" spans="1:12" s="218" customFormat="1" ht="12.75">
      <c r="A1898" s="213"/>
      <c r="F1898" s="234"/>
      <c r="I1898" s="235"/>
      <c r="L1898" s="213"/>
    </row>
    <row r="1899" spans="1:12" s="218" customFormat="1" ht="12.75">
      <c r="A1899" s="213"/>
      <c r="F1899" s="234"/>
      <c r="I1899" s="235"/>
      <c r="L1899" s="213"/>
    </row>
    <row r="1900" spans="1:12" s="218" customFormat="1" ht="12.75">
      <c r="A1900" s="213"/>
      <c r="F1900" s="234"/>
      <c r="I1900" s="235"/>
      <c r="L1900" s="213"/>
    </row>
    <row r="1901" spans="1:12" s="218" customFormat="1" ht="12.75">
      <c r="A1901" s="213"/>
      <c r="F1901" s="234"/>
      <c r="I1901" s="235"/>
      <c r="L1901" s="213"/>
    </row>
    <row r="1902" spans="1:12" s="218" customFormat="1" ht="12.75">
      <c r="A1902" s="213"/>
      <c r="F1902" s="234"/>
      <c r="I1902" s="235"/>
      <c r="L1902" s="213"/>
    </row>
    <row r="1903" spans="1:12" s="218" customFormat="1" ht="12.75">
      <c r="A1903" s="213"/>
      <c r="F1903" s="234"/>
      <c r="I1903" s="235"/>
      <c r="L1903" s="213"/>
    </row>
    <row r="1904" spans="1:12" s="218" customFormat="1" ht="12.75">
      <c r="A1904" s="213"/>
      <c r="F1904" s="234"/>
      <c r="I1904" s="235"/>
      <c r="L1904" s="213"/>
    </row>
    <row r="1905" spans="1:12" s="218" customFormat="1" ht="12.75">
      <c r="A1905" s="213"/>
      <c r="F1905" s="234"/>
      <c r="I1905" s="235"/>
      <c r="L1905" s="213"/>
    </row>
    <row r="1906" spans="1:12" s="218" customFormat="1" ht="12.75">
      <c r="A1906" s="213"/>
      <c r="F1906" s="234"/>
      <c r="I1906" s="235"/>
      <c r="L1906" s="213"/>
    </row>
    <row r="1907" spans="1:12" s="218" customFormat="1" ht="12.75">
      <c r="A1907" s="213"/>
      <c r="F1907" s="234"/>
      <c r="I1907" s="235"/>
      <c r="L1907" s="213"/>
    </row>
    <row r="1908" spans="1:12" s="218" customFormat="1" ht="12.75">
      <c r="A1908" s="213"/>
      <c r="F1908" s="234"/>
      <c r="I1908" s="235"/>
      <c r="L1908" s="213"/>
    </row>
    <row r="1909" spans="1:12" s="218" customFormat="1" ht="12.75">
      <c r="A1909" s="213"/>
      <c r="F1909" s="234"/>
      <c r="I1909" s="235"/>
      <c r="L1909" s="213"/>
    </row>
    <row r="1910" spans="1:12" s="218" customFormat="1" ht="12.75">
      <c r="A1910" s="213"/>
      <c r="F1910" s="234"/>
      <c r="I1910" s="235"/>
      <c r="L1910" s="213"/>
    </row>
    <row r="1911" spans="1:12" s="218" customFormat="1" ht="12.75">
      <c r="A1911" s="213"/>
      <c r="F1911" s="234"/>
      <c r="I1911" s="235"/>
      <c r="L1911" s="213"/>
    </row>
    <row r="1912" spans="1:12" s="218" customFormat="1" ht="12.75">
      <c r="A1912" s="213"/>
      <c r="F1912" s="234"/>
      <c r="I1912" s="235"/>
      <c r="L1912" s="213"/>
    </row>
    <row r="1913" spans="1:12" s="218" customFormat="1" ht="12.75">
      <c r="A1913" s="213"/>
      <c r="F1913" s="234"/>
      <c r="I1913" s="235"/>
      <c r="L1913" s="213"/>
    </row>
    <row r="1914" spans="1:12" s="218" customFormat="1" ht="12.75">
      <c r="A1914" s="213"/>
      <c r="F1914" s="234"/>
      <c r="I1914" s="235"/>
      <c r="L1914" s="213"/>
    </row>
    <row r="1915" spans="1:12" s="218" customFormat="1" ht="12.75">
      <c r="A1915" s="213"/>
      <c r="F1915" s="234"/>
      <c r="I1915" s="235"/>
      <c r="L1915" s="213"/>
    </row>
    <row r="1916" spans="1:12" s="218" customFormat="1" ht="12.75">
      <c r="A1916" s="213"/>
      <c r="F1916" s="234"/>
      <c r="I1916" s="235"/>
      <c r="L1916" s="213"/>
    </row>
    <row r="1917" spans="1:12" s="218" customFormat="1" ht="12.75">
      <c r="A1917" s="213"/>
      <c r="F1917" s="234"/>
      <c r="I1917" s="235"/>
      <c r="L1917" s="213"/>
    </row>
    <row r="1918" spans="1:12" s="218" customFormat="1" ht="12.75">
      <c r="A1918" s="213"/>
      <c r="F1918" s="234"/>
      <c r="I1918" s="235"/>
      <c r="L1918" s="213"/>
    </row>
    <row r="1919" spans="1:12" s="218" customFormat="1" ht="12.75">
      <c r="A1919" s="213"/>
      <c r="F1919" s="234"/>
      <c r="I1919" s="235"/>
      <c r="L1919" s="213"/>
    </row>
    <row r="1920" spans="1:12" s="218" customFormat="1" ht="12.75">
      <c r="A1920" s="213"/>
      <c r="F1920" s="234"/>
      <c r="I1920" s="235"/>
      <c r="L1920" s="213"/>
    </row>
    <row r="1921" spans="1:12" s="218" customFormat="1" ht="12.75">
      <c r="A1921" s="213"/>
      <c r="F1921" s="234"/>
      <c r="I1921" s="235"/>
      <c r="L1921" s="213"/>
    </row>
    <row r="1922" spans="1:12" s="218" customFormat="1" ht="12.75">
      <c r="A1922" s="213"/>
      <c r="F1922" s="234"/>
      <c r="I1922" s="235"/>
      <c r="L1922" s="213"/>
    </row>
    <row r="1923" spans="1:12" s="218" customFormat="1" ht="12.75">
      <c r="A1923" s="213"/>
      <c r="F1923" s="234"/>
      <c r="I1923" s="235"/>
      <c r="L1923" s="213"/>
    </row>
    <row r="1924" spans="1:12" s="218" customFormat="1" ht="12.75">
      <c r="A1924" s="213"/>
      <c r="F1924" s="234"/>
      <c r="I1924" s="235"/>
      <c r="L1924" s="213"/>
    </row>
    <row r="1925" spans="1:12" s="218" customFormat="1" ht="12.75">
      <c r="A1925" s="213"/>
      <c r="F1925" s="234"/>
      <c r="I1925" s="235"/>
      <c r="L1925" s="213"/>
    </row>
    <row r="1926" spans="1:12" s="218" customFormat="1" ht="12.75">
      <c r="A1926" s="213"/>
      <c r="F1926" s="234"/>
      <c r="I1926" s="235"/>
      <c r="L1926" s="213"/>
    </row>
    <row r="1927" spans="1:12" s="218" customFormat="1" ht="12.75">
      <c r="A1927" s="213"/>
      <c r="F1927" s="234"/>
      <c r="I1927" s="235"/>
      <c r="L1927" s="213"/>
    </row>
    <row r="1928" spans="1:12" s="218" customFormat="1" ht="12.75">
      <c r="A1928" s="213"/>
      <c r="F1928" s="234"/>
      <c r="I1928" s="235"/>
      <c r="L1928" s="213"/>
    </row>
    <row r="1929" spans="1:12" s="218" customFormat="1" ht="12.75">
      <c r="A1929" s="213"/>
      <c r="F1929" s="234"/>
      <c r="I1929" s="235"/>
      <c r="L1929" s="213"/>
    </row>
    <row r="1930" spans="1:12" s="218" customFormat="1" ht="12.75">
      <c r="A1930" s="213"/>
      <c r="F1930" s="234"/>
      <c r="I1930" s="235"/>
      <c r="L1930" s="213"/>
    </row>
    <row r="1931" spans="1:12" s="218" customFormat="1" ht="12.75">
      <c r="A1931" s="213"/>
      <c r="F1931" s="234"/>
      <c r="I1931" s="235"/>
      <c r="L1931" s="213"/>
    </row>
    <row r="1932" spans="1:12" s="218" customFormat="1" ht="12.75">
      <c r="A1932" s="213"/>
      <c r="F1932" s="234"/>
      <c r="I1932" s="235"/>
      <c r="L1932" s="213"/>
    </row>
    <row r="1933" spans="1:12" s="218" customFormat="1" ht="12.75">
      <c r="A1933" s="213"/>
      <c r="F1933" s="234"/>
      <c r="I1933" s="235"/>
      <c r="L1933" s="213"/>
    </row>
    <row r="1934" spans="1:12" s="218" customFormat="1" ht="12.75">
      <c r="A1934" s="213"/>
      <c r="F1934" s="234"/>
      <c r="I1934" s="235"/>
      <c r="L1934" s="213"/>
    </row>
    <row r="1935" spans="1:12" s="218" customFormat="1" ht="12.75">
      <c r="A1935" s="213"/>
      <c r="F1935" s="234"/>
      <c r="I1935" s="235"/>
      <c r="L1935" s="213"/>
    </row>
    <row r="1936" spans="1:12" s="218" customFormat="1" ht="12.75">
      <c r="A1936" s="213"/>
      <c r="F1936" s="234"/>
      <c r="I1936" s="235"/>
      <c r="L1936" s="213"/>
    </row>
    <row r="1937" spans="1:12" s="218" customFormat="1" ht="12.75">
      <c r="A1937" s="213"/>
      <c r="F1937" s="234"/>
      <c r="I1937" s="235"/>
      <c r="L1937" s="213"/>
    </row>
    <row r="1938" spans="1:12" s="218" customFormat="1" ht="12.75">
      <c r="A1938" s="213"/>
      <c r="F1938" s="234"/>
      <c r="I1938" s="235"/>
      <c r="L1938" s="213"/>
    </row>
    <row r="1939" spans="1:12" s="218" customFormat="1" ht="12.75">
      <c r="A1939" s="213"/>
      <c r="F1939" s="234"/>
      <c r="I1939" s="235"/>
      <c r="L1939" s="213"/>
    </row>
    <row r="1940" spans="1:12" s="218" customFormat="1" ht="12.75">
      <c r="A1940" s="213"/>
      <c r="F1940" s="234"/>
      <c r="I1940" s="235"/>
      <c r="L1940" s="213"/>
    </row>
    <row r="1941" spans="1:12" s="218" customFormat="1" ht="12.75">
      <c r="A1941" s="213"/>
      <c r="F1941" s="234"/>
      <c r="I1941" s="235"/>
      <c r="L1941" s="213"/>
    </row>
    <row r="1942" spans="1:12" s="218" customFormat="1" ht="12.75">
      <c r="A1942" s="213"/>
      <c r="F1942" s="234"/>
      <c r="I1942" s="235"/>
      <c r="L1942" s="213"/>
    </row>
    <row r="1943" spans="1:12" s="218" customFormat="1" ht="12.75">
      <c r="A1943" s="213"/>
      <c r="F1943" s="234"/>
      <c r="I1943" s="235"/>
      <c r="L1943" s="213"/>
    </row>
    <row r="1944" spans="1:12" s="218" customFormat="1" ht="12.75">
      <c r="A1944" s="213"/>
      <c r="F1944" s="234"/>
      <c r="I1944" s="235"/>
      <c r="L1944" s="213"/>
    </row>
    <row r="1945" spans="1:12" s="218" customFormat="1" ht="12.75">
      <c r="A1945" s="213"/>
      <c r="F1945" s="234"/>
      <c r="I1945" s="235"/>
      <c r="L1945" s="213"/>
    </row>
    <row r="1946" spans="1:12" s="218" customFormat="1" ht="12.75">
      <c r="A1946" s="213"/>
      <c r="F1946" s="234"/>
      <c r="I1946" s="235"/>
      <c r="L1946" s="213"/>
    </row>
    <row r="1947" spans="1:12" s="218" customFormat="1" ht="12.75">
      <c r="A1947" s="213"/>
      <c r="F1947" s="234"/>
      <c r="I1947" s="235"/>
      <c r="L1947" s="213"/>
    </row>
    <row r="1948" spans="1:12" s="218" customFormat="1" ht="12.75">
      <c r="A1948" s="213"/>
      <c r="F1948" s="234"/>
      <c r="I1948" s="235"/>
      <c r="L1948" s="213"/>
    </row>
    <row r="1949" spans="1:12" s="218" customFormat="1" ht="12.75">
      <c r="A1949" s="213"/>
      <c r="F1949" s="234"/>
      <c r="I1949" s="235"/>
      <c r="L1949" s="213"/>
    </row>
    <row r="1950" spans="1:12" s="218" customFormat="1" ht="12.75">
      <c r="A1950" s="213"/>
      <c r="F1950" s="234"/>
      <c r="I1950" s="235"/>
      <c r="L1950" s="213"/>
    </row>
    <row r="1951" spans="1:12" s="218" customFormat="1" ht="12.75">
      <c r="A1951" s="213"/>
      <c r="F1951" s="234"/>
      <c r="I1951" s="235"/>
      <c r="L1951" s="213"/>
    </row>
    <row r="1952" spans="1:12" s="218" customFormat="1" ht="12.75">
      <c r="A1952" s="213"/>
      <c r="F1952" s="234"/>
      <c r="I1952" s="235"/>
      <c r="L1952" s="213"/>
    </row>
    <row r="1953" spans="1:12" s="218" customFormat="1" ht="12.75">
      <c r="A1953" s="213"/>
      <c r="F1953" s="234"/>
      <c r="I1953" s="235"/>
      <c r="L1953" s="213"/>
    </row>
    <row r="1954" spans="1:12" s="218" customFormat="1" ht="12.75">
      <c r="A1954" s="213"/>
      <c r="F1954" s="234"/>
      <c r="I1954" s="235"/>
      <c r="L1954" s="213"/>
    </row>
    <row r="1955" spans="1:12" s="218" customFormat="1" ht="12.75">
      <c r="A1955" s="213"/>
      <c r="F1955" s="234"/>
      <c r="I1955" s="235"/>
      <c r="L1955" s="213"/>
    </row>
    <row r="1956" spans="1:12" s="218" customFormat="1" ht="12.75">
      <c r="A1956" s="213"/>
      <c r="F1956" s="234"/>
      <c r="I1956" s="235"/>
      <c r="L1956" s="213"/>
    </row>
    <row r="1957" spans="1:12" s="218" customFormat="1" ht="12.75">
      <c r="A1957" s="213"/>
      <c r="F1957" s="234"/>
      <c r="I1957" s="235"/>
      <c r="L1957" s="213"/>
    </row>
    <row r="1958" spans="1:12" s="218" customFormat="1" ht="12.75">
      <c r="A1958" s="213"/>
      <c r="F1958" s="234"/>
      <c r="I1958" s="235"/>
      <c r="L1958" s="213"/>
    </row>
    <row r="1959" spans="1:12" s="218" customFormat="1" ht="12.75">
      <c r="A1959" s="213"/>
      <c r="F1959" s="234"/>
      <c r="I1959" s="235"/>
      <c r="L1959" s="213"/>
    </row>
    <row r="1960" spans="1:12" s="218" customFormat="1" ht="12.75">
      <c r="A1960" s="213"/>
      <c r="F1960" s="234"/>
      <c r="I1960" s="235"/>
      <c r="L1960" s="213"/>
    </row>
    <row r="1961" spans="1:12" s="218" customFormat="1" ht="12.75">
      <c r="A1961" s="213"/>
      <c r="F1961" s="234"/>
      <c r="I1961" s="235"/>
      <c r="L1961" s="213"/>
    </row>
    <row r="1962" spans="1:12" s="218" customFormat="1" ht="12.75">
      <c r="A1962" s="213"/>
      <c r="F1962" s="234"/>
      <c r="I1962" s="235"/>
      <c r="L1962" s="213"/>
    </row>
    <row r="1963" spans="1:12" s="218" customFormat="1" ht="12.75">
      <c r="A1963" s="213"/>
      <c r="F1963" s="234"/>
      <c r="I1963" s="235"/>
      <c r="L1963" s="213"/>
    </row>
    <row r="1964" spans="1:12" s="218" customFormat="1" ht="12.75">
      <c r="A1964" s="213"/>
      <c r="F1964" s="234"/>
      <c r="I1964" s="235"/>
      <c r="L1964" s="213"/>
    </row>
    <row r="1965" spans="1:12" s="218" customFormat="1" ht="12.75">
      <c r="A1965" s="213"/>
      <c r="F1965" s="234"/>
      <c r="I1965" s="235"/>
      <c r="L1965" s="213"/>
    </row>
    <row r="1966" spans="1:12" s="218" customFormat="1" ht="12.75">
      <c r="A1966" s="213"/>
      <c r="F1966" s="234"/>
      <c r="I1966" s="235"/>
      <c r="L1966" s="213"/>
    </row>
    <row r="1967" spans="1:12" s="218" customFormat="1" ht="12.75">
      <c r="A1967" s="213"/>
      <c r="F1967" s="234"/>
      <c r="I1967" s="235"/>
      <c r="L1967" s="213"/>
    </row>
    <row r="1968" spans="1:12" s="218" customFormat="1" ht="12.75">
      <c r="A1968" s="213"/>
      <c r="F1968" s="234"/>
      <c r="I1968" s="235"/>
      <c r="L1968" s="213"/>
    </row>
    <row r="1969" spans="1:12" s="218" customFormat="1" ht="12.75">
      <c r="A1969" s="213"/>
      <c r="F1969" s="234"/>
      <c r="I1969" s="235"/>
      <c r="L1969" s="213"/>
    </row>
    <row r="1970" spans="1:12" s="218" customFormat="1" ht="12.75">
      <c r="A1970" s="213"/>
      <c r="F1970" s="234"/>
      <c r="I1970" s="235"/>
      <c r="L1970" s="213"/>
    </row>
    <row r="1971" spans="1:12" s="218" customFormat="1" ht="12.75">
      <c r="A1971" s="213"/>
      <c r="F1971" s="234"/>
      <c r="I1971" s="235"/>
      <c r="L1971" s="213"/>
    </row>
    <row r="1972" spans="1:12" s="218" customFormat="1" ht="12.75">
      <c r="A1972" s="213"/>
      <c r="F1972" s="234"/>
      <c r="I1972" s="235"/>
      <c r="L1972" s="213"/>
    </row>
    <row r="1973" spans="1:12" s="218" customFormat="1" ht="12.75">
      <c r="A1973" s="213"/>
      <c r="F1973" s="234"/>
      <c r="I1973" s="235"/>
      <c r="L1973" s="213"/>
    </row>
    <row r="1974" spans="1:12" s="218" customFormat="1" ht="12.75">
      <c r="A1974" s="213"/>
      <c r="F1974" s="234"/>
      <c r="I1974" s="235"/>
      <c r="L1974" s="213"/>
    </row>
    <row r="1975" spans="1:12" s="218" customFormat="1" ht="12.75">
      <c r="A1975" s="213"/>
      <c r="F1975" s="234"/>
      <c r="I1975" s="235"/>
      <c r="L1975" s="213"/>
    </row>
    <row r="1976" spans="1:12" s="218" customFormat="1" ht="12.75">
      <c r="A1976" s="213"/>
      <c r="F1976" s="234"/>
      <c r="I1976" s="235"/>
      <c r="L1976" s="213"/>
    </row>
    <row r="1977" spans="1:12" s="218" customFormat="1" ht="12.75">
      <c r="A1977" s="213"/>
      <c r="F1977" s="234"/>
      <c r="I1977" s="235"/>
      <c r="L1977" s="213"/>
    </row>
    <row r="1978" spans="1:12" s="218" customFormat="1" ht="12.75">
      <c r="A1978" s="213"/>
      <c r="F1978" s="234"/>
      <c r="I1978" s="235"/>
      <c r="L1978" s="213"/>
    </row>
    <row r="1979" spans="1:12" s="218" customFormat="1" ht="12.75">
      <c r="A1979" s="213"/>
      <c r="F1979" s="234"/>
      <c r="I1979" s="235"/>
      <c r="L1979" s="213"/>
    </row>
    <row r="1980" spans="1:12" s="218" customFormat="1" ht="12.75">
      <c r="A1980" s="213"/>
      <c r="F1980" s="234"/>
      <c r="I1980" s="235"/>
      <c r="L1980" s="213"/>
    </row>
    <row r="1981" spans="1:12" s="218" customFormat="1" ht="12.75">
      <c r="A1981" s="213"/>
      <c r="F1981" s="234"/>
      <c r="I1981" s="235"/>
      <c r="L1981" s="213"/>
    </row>
    <row r="1982" spans="1:12" s="218" customFormat="1" ht="12.75">
      <c r="A1982" s="213"/>
      <c r="F1982" s="234"/>
      <c r="I1982" s="235"/>
      <c r="L1982" s="213"/>
    </row>
    <row r="1983" spans="1:12" s="218" customFormat="1" ht="12.75">
      <c r="A1983" s="213"/>
      <c r="F1983" s="234"/>
      <c r="I1983" s="235"/>
      <c r="L1983" s="213"/>
    </row>
    <row r="1984" spans="1:12" s="218" customFormat="1" ht="12.75">
      <c r="A1984" s="213"/>
      <c r="F1984" s="234"/>
      <c r="I1984" s="235"/>
      <c r="L1984" s="213"/>
    </row>
    <row r="1985" spans="1:12" s="218" customFormat="1" ht="12.75">
      <c r="A1985" s="213"/>
      <c r="F1985" s="234"/>
      <c r="I1985" s="235"/>
      <c r="L1985" s="213"/>
    </row>
    <row r="1986" spans="1:12" s="218" customFormat="1" ht="12.75">
      <c r="A1986" s="213"/>
      <c r="F1986" s="234"/>
      <c r="I1986" s="235"/>
      <c r="L1986" s="213"/>
    </row>
    <row r="1987" spans="1:12" s="218" customFormat="1" ht="12.75">
      <c r="A1987" s="213"/>
      <c r="F1987" s="234"/>
      <c r="I1987" s="235"/>
      <c r="L1987" s="213"/>
    </row>
    <row r="1988" spans="1:12" s="218" customFormat="1" ht="12.75">
      <c r="A1988" s="213"/>
      <c r="F1988" s="234"/>
      <c r="I1988" s="235"/>
      <c r="L1988" s="213"/>
    </row>
    <row r="1989" spans="1:12" s="218" customFormat="1" ht="12.75">
      <c r="A1989" s="213"/>
      <c r="F1989" s="234"/>
      <c r="I1989" s="235"/>
      <c r="L1989" s="213"/>
    </row>
    <row r="1990" spans="1:12" s="218" customFormat="1" ht="12.75">
      <c r="A1990" s="213"/>
      <c r="F1990" s="234"/>
      <c r="I1990" s="235"/>
      <c r="L1990" s="213"/>
    </row>
    <row r="1991" spans="1:12" s="218" customFormat="1" ht="12.75">
      <c r="A1991" s="213"/>
      <c r="F1991" s="234"/>
      <c r="I1991" s="235"/>
      <c r="L1991" s="213"/>
    </row>
    <row r="1992" spans="1:12" s="218" customFormat="1" ht="12.75">
      <c r="A1992" s="213"/>
      <c r="F1992" s="234"/>
      <c r="I1992" s="235"/>
      <c r="L1992" s="213"/>
    </row>
    <row r="1993" spans="1:12" s="218" customFormat="1" ht="12.75">
      <c r="A1993" s="213"/>
      <c r="F1993" s="234"/>
      <c r="I1993" s="235"/>
      <c r="L1993" s="213"/>
    </row>
    <row r="1994" spans="1:12" s="218" customFormat="1" ht="12.75">
      <c r="A1994" s="213"/>
      <c r="F1994" s="234"/>
      <c r="I1994" s="235"/>
      <c r="L1994" s="213"/>
    </row>
    <row r="1995" spans="1:12" s="218" customFormat="1" ht="12.75">
      <c r="A1995" s="213"/>
      <c r="F1995" s="234"/>
      <c r="I1995" s="235"/>
      <c r="L1995" s="213"/>
    </row>
    <row r="1996" spans="1:12" s="218" customFormat="1" ht="12.75">
      <c r="A1996" s="213"/>
      <c r="F1996" s="234"/>
      <c r="I1996" s="235"/>
      <c r="L1996" s="213"/>
    </row>
    <row r="1997" spans="1:12" s="218" customFormat="1" ht="12.75">
      <c r="A1997" s="213"/>
      <c r="F1997" s="234"/>
      <c r="I1997" s="235"/>
      <c r="L1997" s="213"/>
    </row>
    <row r="1998" spans="1:12" s="218" customFormat="1" ht="12.75">
      <c r="A1998" s="213"/>
      <c r="F1998" s="234"/>
      <c r="I1998" s="235"/>
      <c r="L1998" s="213"/>
    </row>
    <row r="1999" spans="1:12" s="218" customFormat="1" ht="12.75">
      <c r="A1999" s="213"/>
      <c r="F1999" s="234"/>
      <c r="I1999" s="235"/>
      <c r="L1999" s="213"/>
    </row>
    <row r="2000" spans="1:12" s="218" customFormat="1" ht="12.75">
      <c r="A2000" s="213"/>
      <c r="F2000" s="234"/>
      <c r="I2000" s="235"/>
      <c r="L2000" s="213"/>
    </row>
    <row r="2001" spans="1:12" s="218" customFormat="1" ht="12.75">
      <c r="A2001" s="213"/>
      <c r="F2001" s="234"/>
      <c r="I2001" s="235"/>
      <c r="L2001" s="213"/>
    </row>
    <row r="2002" spans="1:12" s="218" customFormat="1" ht="12.75">
      <c r="A2002" s="213"/>
      <c r="F2002" s="234"/>
      <c r="I2002" s="235"/>
      <c r="L2002" s="213"/>
    </row>
    <row r="2003" spans="1:12" s="218" customFormat="1" ht="12.75">
      <c r="A2003" s="213"/>
      <c r="F2003" s="234"/>
      <c r="I2003" s="235"/>
      <c r="L2003" s="213"/>
    </row>
    <row r="2004" spans="1:12" s="218" customFormat="1" ht="12.75">
      <c r="A2004" s="213"/>
      <c r="F2004" s="234"/>
      <c r="I2004" s="235"/>
      <c r="L2004" s="213"/>
    </row>
    <row r="2005" spans="1:12" s="218" customFormat="1" ht="12.75">
      <c r="A2005" s="213"/>
      <c r="F2005" s="234"/>
      <c r="I2005" s="235"/>
      <c r="L2005" s="213"/>
    </row>
    <row r="2006" spans="1:12" s="218" customFormat="1" ht="12.75">
      <c r="A2006" s="213"/>
      <c r="F2006" s="234"/>
      <c r="I2006" s="235"/>
      <c r="L2006" s="213"/>
    </row>
    <row r="2007" spans="1:12" s="218" customFormat="1" ht="12.75">
      <c r="A2007" s="213"/>
      <c r="F2007" s="234"/>
      <c r="I2007" s="235"/>
      <c r="L2007" s="213"/>
    </row>
    <row r="2008" spans="1:12" s="218" customFormat="1" ht="12.75">
      <c r="A2008" s="213"/>
      <c r="F2008" s="234"/>
      <c r="I2008" s="235"/>
      <c r="L2008" s="213"/>
    </row>
    <row r="2009" spans="1:12" s="218" customFormat="1" ht="12.75">
      <c r="A2009" s="213"/>
      <c r="F2009" s="234"/>
      <c r="I2009" s="235"/>
      <c r="L2009" s="213"/>
    </row>
    <row r="2010" spans="1:12" s="218" customFormat="1" ht="12.75">
      <c r="A2010" s="213"/>
      <c r="F2010" s="234"/>
      <c r="I2010" s="235"/>
      <c r="L2010" s="213"/>
    </row>
    <row r="2011" spans="1:12" s="218" customFormat="1" ht="12.75">
      <c r="A2011" s="213"/>
      <c r="F2011" s="234"/>
      <c r="I2011" s="235"/>
      <c r="L2011" s="213"/>
    </row>
    <row r="2012" spans="1:12" s="218" customFormat="1" ht="12.75">
      <c r="A2012" s="213"/>
      <c r="F2012" s="234"/>
      <c r="I2012" s="235"/>
      <c r="L2012" s="213"/>
    </row>
    <row r="2013" spans="1:12" s="218" customFormat="1" ht="12.75">
      <c r="A2013" s="213"/>
      <c r="F2013" s="234"/>
      <c r="I2013" s="235"/>
      <c r="L2013" s="213"/>
    </row>
    <row r="2014" spans="1:12" s="218" customFormat="1" ht="12.75">
      <c r="A2014" s="213"/>
      <c r="F2014" s="234"/>
      <c r="I2014" s="235"/>
      <c r="L2014" s="213"/>
    </row>
    <row r="2015" spans="1:12" s="218" customFormat="1" ht="12.75">
      <c r="A2015" s="213"/>
      <c r="F2015" s="234"/>
      <c r="I2015" s="235"/>
      <c r="L2015" s="213"/>
    </row>
    <row r="2016" spans="1:12" s="218" customFormat="1" ht="12.75">
      <c r="A2016" s="213"/>
      <c r="F2016" s="234"/>
      <c r="I2016" s="235"/>
      <c r="L2016" s="213"/>
    </row>
    <row r="2017" spans="1:12" s="218" customFormat="1" ht="12.75">
      <c r="A2017" s="213"/>
      <c r="F2017" s="234"/>
      <c r="I2017" s="235"/>
      <c r="L2017" s="213"/>
    </row>
    <row r="2018" spans="1:12" s="218" customFormat="1" ht="12.75">
      <c r="A2018" s="213"/>
      <c r="F2018" s="234"/>
      <c r="I2018" s="235"/>
      <c r="L2018" s="213"/>
    </row>
    <row r="2019" spans="1:12" s="218" customFormat="1" ht="12.75">
      <c r="A2019" s="213"/>
      <c r="F2019" s="234"/>
      <c r="I2019" s="235"/>
      <c r="L2019" s="213"/>
    </row>
    <row r="2020" spans="1:12" s="218" customFormat="1" ht="12.75">
      <c r="A2020" s="213"/>
      <c r="F2020" s="234"/>
      <c r="I2020" s="235"/>
      <c r="L2020" s="213"/>
    </row>
    <row r="2021" spans="1:12" s="218" customFormat="1" ht="12.75">
      <c r="A2021" s="213"/>
      <c r="F2021" s="234"/>
      <c r="I2021" s="235"/>
      <c r="L2021" s="213"/>
    </row>
    <row r="2022" spans="1:12" s="218" customFormat="1" ht="12.75">
      <c r="A2022" s="213"/>
      <c r="F2022" s="234"/>
      <c r="I2022" s="235"/>
      <c r="L2022" s="213"/>
    </row>
    <row r="2023" spans="1:12" s="218" customFormat="1" ht="12.75">
      <c r="A2023" s="213"/>
      <c r="F2023" s="234"/>
      <c r="I2023" s="235"/>
      <c r="L2023" s="213"/>
    </row>
    <row r="2024" spans="1:12" s="218" customFormat="1" ht="12.75">
      <c r="A2024" s="213"/>
      <c r="F2024" s="234"/>
      <c r="I2024" s="235"/>
      <c r="L2024" s="213"/>
    </row>
    <row r="2025" spans="1:12" s="218" customFormat="1" ht="12.75">
      <c r="A2025" s="213"/>
      <c r="F2025" s="234"/>
      <c r="I2025" s="235"/>
      <c r="L2025" s="213"/>
    </row>
    <row r="2026" spans="1:12" s="218" customFormat="1" ht="12.75">
      <c r="A2026" s="213"/>
      <c r="F2026" s="234"/>
      <c r="I2026" s="235"/>
      <c r="L2026" s="213"/>
    </row>
    <row r="2027" spans="1:12" s="218" customFormat="1" ht="12.75">
      <c r="A2027" s="213"/>
      <c r="F2027" s="234"/>
      <c r="I2027" s="235"/>
      <c r="L2027" s="213"/>
    </row>
    <row r="2028" spans="1:12" s="218" customFormat="1" ht="12.75">
      <c r="A2028" s="213"/>
      <c r="F2028" s="234"/>
      <c r="I2028" s="235"/>
      <c r="L2028" s="213"/>
    </row>
    <row r="2029" spans="1:12" s="218" customFormat="1" ht="12.75">
      <c r="A2029" s="213"/>
      <c r="F2029" s="234"/>
      <c r="I2029" s="235"/>
      <c r="L2029" s="213"/>
    </row>
    <row r="2030" spans="1:12" s="218" customFormat="1" ht="12.75">
      <c r="A2030" s="213"/>
      <c r="F2030" s="234"/>
      <c r="I2030" s="235"/>
      <c r="L2030" s="213"/>
    </row>
    <row r="2031" spans="1:12" s="218" customFormat="1" ht="12.75">
      <c r="A2031" s="213"/>
      <c r="F2031" s="234"/>
      <c r="I2031" s="235"/>
      <c r="L2031" s="213"/>
    </row>
    <row r="2032" spans="1:12" s="218" customFormat="1" ht="12.75">
      <c r="A2032" s="213"/>
      <c r="F2032" s="234"/>
      <c r="I2032" s="235"/>
      <c r="L2032" s="213"/>
    </row>
    <row r="2033" spans="1:12" s="218" customFormat="1" ht="12.75">
      <c r="A2033" s="213"/>
      <c r="F2033" s="234"/>
      <c r="I2033" s="235"/>
      <c r="L2033" s="213"/>
    </row>
    <row r="2034" spans="1:12" s="218" customFormat="1" ht="12.75">
      <c r="A2034" s="213"/>
      <c r="F2034" s="234"/>
      <c r="I2034" s="235"/>
      <c r="L2034" s="213"/>
    </row>
    <row r="2035" spans="1:12" s="218" customFormat="1" ht="12.75">
      <c r="A2035" s="213"/>
      <c r="F2035" s="234"/>
      <c r="I2035" s="235"/>
      <c r="L2035" s="213"/>
    </row>
    <row r="2036" spans="1:12" s="218" customFormat="1" ht="12.75">
      <c r="A2036" s="213"/>
      <c r="F2036" s="234"/>
      <c r="I2036" s="235"/>
      <c r="L2036" s="213"/>
    </row>
    <row r="2037" spans="1:12" s="218" customFormat="1" ht="12.75">
      <c r="A2037" s="213"/>
      <c r="F2037" s="234"/>
      <c r="I2037" s="235"/>
      <c r="L2037" s="213"/>
    </row>
    <row r="2038" spans="1:12" s="218" customFormat="1" ht="12.75">
      <c r="A2038" s="213"/>
      <c r="F2038" s="234"/>
      <c r="I2038" s="235"/>
      <c r="L2038" s="213"/>
    </row>
    <row r="2039" spans="1:12" s="218" customFormat="1" ht="12.75">
      <c r="A2039" s="213"/>
      <c r="F2039" s="234"/>
      <c r="I2039" s="235"/>
      <c r="L2039" s="213"/>
    </row>
    <row r="2040" spans="1:12" s="218" customFormat="1" ht="12.75">
      <c r="A2040" s="213"/>
      <c r="F2040" s="234"/>
      <c r="I2040" s="235"/>
      <c r="L2040" s="213"/>
    </row>
    <row r="2041" spans="1:12" s="218" customFormat="1" ht="12.75">
      <c r="A2041" s="213"/>
      <c r="F2041" s="234"/>
      <c r="I2041" s="235"/>
      <c r="L2041" s="213"/>
    </row>
    <row r="2042" spans="1:12" s="218" customFormat="1" ht="12.75">
      <c r="A2042" s="213"/>
      <c r="F2042" s="234"/>
      <c r="I2042" s="235"/>
      <c r="L2042" s="213"/>
    </row>
    <row r="2043" spans="1:12" s="218" customFormat="1" ht="12.75">
      <c r="A2043" s="213"/>
      <c r="F2043" s="234"/>
      <c r="I2043" s="235"/>
      <c r="L2043" s="213"/>
    </row>
    <row r="2044" spans="1:12" s="218" customFormat="1" ht="12.75">
      <c r="A2044" s="213"/>
      <c r="F2044" s="234"/>
      <c r="I2044" s="235"/>
      <c r="L2044" s="213"/>
    </row>
    <row r="2045" spans="1:12" s="218" customFormat="1" ht="12.75">
      <c r="A2045" s="213"/>
      <c r="F2045" s="234"/>
      <c r="I2045" s="235"/>
      <c r="L2045" s="213"/>
    </row>
    <row r="2046" spans="1:12" s="218" customFormat="1" ht="12.75">
      <c r="A2046" s="213"/>
      <c r="F2046" s="234"/>
      <c r="I2046" s="235"/>
      <c r="L2046" s="213"/>
    </row>
    <row r="2047" spans="1:12" s="218" customFormat="1" ht="12.75">
      <c r="A2047" s="213"/>
      <c r="F2047" s="234"/>
      <c r="I2047" s="235"/>
      <c r="L2047" s="213"/>
    </row>
    <row r="2048" spans="1:12" s="218" customFormat="1" ht="12.75">
      <c r="A2048" s="213"/>
      <c r="F2048" s="234"/>
      <c r="I2048" s="235"/>
      <c r="L2048" s="213"/>
    </row>
    <row r="2049" spans="1:12" s="218" customFormat="1" ht="12.75">
      <c r="A2049" s="213"/>
      <c r="F2049" s="234"/>
      <c r="I2049" s="235"/>
      <c r="L2049" s="213"/>
    </row>
    <row r="2050" spans="1:12" s="218" customFormat="1" ht="12.75">
      <c r="A2050" s="213"/>
      <c r="F2050" s="234"/>
      <c r="I2050" s="235"/>
      <c r="L2050" s="213"/>
    </row>
    <row r="2051" spans="1:12" s="218" customFormat="1" ht="12.75">
      <c r="A2051" s="213"/>
      <c r="F2051" s="234"/>
      <c r="I2051" s="235"/>
      <c r="L2051" s="213"/>
    </row>
    <row r="2052" spans="1:12" s="218" customFormat="1" ht="12.75">
      <c r="A2052" s="213"/>
      <c r="F2052" s="234"/>
      <c r="I2052" s="235"/>
      <c r="L2052" s="213"/>
    </row>
    <row r="2053" spans="1:12" s="218" customFormat="1" ht="12.75">
      <c r="A2053" s="213"/>
      <c r="F2053" s="234"/>
      <c r="I2053" s="235"/>
      <c r="L2053" s="213"/>
    </row>
    <row r="2054" spans="1:12" s="218" customFormat="1" ht="12.75">
      <c r="A2054" s="213"/>
      <c r="F2054" s="234"/>
      <c r="I2054" s="235"/>
      <c r="L2054" s="213"/>
    </row>
    <row r="2055" spans="1:12" s="218" customFormat="1" ht="12.75">
      <c r="A2055" s="213"/>
      <c r="F2055" s="234"/>
      <c r="I2055" s="235"/>
      <c r="L2055" s="213"/>
    </row>
    <row r="2056" spans="1:12" s="218" customFormat="1" ht="12.75">
      <c r="A2056" s="213"/>
      <c r="F2056" s="234"/>
      <c r="I2056" s="235"/>
      <c r="L2056" s="213"/>
    </row>
    <row r="2057" spans="1:12" s="218" customFormat="1" ht="12.75">
      <c r="A2057" s="213"/>
      <c r="F2057" s="234"/>
      <c r="I2057" s="235"/>
      <c r="L2057" s="213"/>
    </row>
    <row r="2058" spans="1:12" s="218" customFormat="1" ht="12.75">
      <c r="A2058" s="213"/>
      <c r="F2058" s="234"/>
      <c r="I2058" s="235"/>
      <c r="L2058" s="213"/>
    </row>
    <row r="2059" spans="1:12" s="218" customFormat="1" ht="12.75">
      <c r="A2059" s="213"/>
      <c r="F2059" s="234"/>
      <c r="I2059" s="235"/>
      <c r="L2059" s="213"/>
    </row>
    <row r="2060" spans="1:12" s="218" customFormat="1" ht="12.75">
      <c r="A2060" s="213"/>
      <c r="F2060" s="234"/>
      <c r="I2060" s="235"/>
      <c r="L2060" s="213"/>
    </row>
    <row r="2061" spans="1:12" s="218" customFormat="1" ht="12.75">
      <c r="A2061" s="213"/>
      <c r="F2061" s="234"/>
      <c r="I2061" s="235"/>
      <c r="L2061" s="213"/>
    </row>
    <row r="2062" spans="1:12" s="218" customFormat="1" ht="12.75">
      <c r="A2062" s="213"/>
      <c r="F2062" s="234"/>
      <c r="I2062" s="235"/>
      <c r="L2062" s="213"/>
    </row>
    <row r="2063" spans="1:12" s="218" customFormat="1" ht="12.75">
      <c r="A2063" s="213"/>
      <c r="F2063" s="234"/>
      <c r="I2063" s="235"/>
      <c r="L2063" s="213"/>
    </row>
    <row r="2064" spans="1:12" s="218" customFormat="1" ht="12.75">
      <c r="A2064" s="213"/>
      <c r="F2064" s="234"/>
      <c r="I2064" s="235"/>
      <c r="L2064" s="213"/>
    </row>
    <row r="2065" spans="1:12" s="218" customFormat="1" ht="12.75">
      <c r="A2065" s="213"/>
      <c r="F2065" s="234"/>
      <c r="I2065" s="235"/>
      <c r="L2065" s="213"/>
    </row>
    <row r="2066" spans="1:12" s="218" customFormat="1" ht="12.75">
      <c r="A2066" s="213"/>
      <c r="F2066" s="234"/>
      <c r="I2066" s="235"/>
      <c r="L2066" s="213"/>
    </row>
    <row r="2067" spans="1:12" s="218" customFormat="1" ht="12.75">
      <c r="A2067" s="213"/>
      <c r="F2067" s="234"/>
      <c r="I2067" s="235"/>
      <c r="L2067" s="213"/>
    </row>
    <row r="2068" spans="1:12" s="218" customFormat="1" ht="12.75">
      <c r="A2068" s="213"/>
      <c r="F2068" s="234"/>
      <c r="I2068" s="235"/>
      <c r="L2068" s="213"/>
    </row>
    <row r="2069" spans="1:12" s="218" customFormat="1" ht="12.75">
      <c r="A2069" s="213"/>
      <c r="F2069" s="234"/>
      <c r="I2069" s="235"/>
      <c r="L2069" s="213"/>
    </row>
    <row r="2070" spans="1:12" s="218" customFormat="1" ht="12.75">
      <c r="A2070" s="213"/>
      <c r="F2070" s="234"/>
      <c r="I2070" s="235"/>
      <c r="L2070" s="213"/>
    </row>
    <row r="2071" spans="1:12" s="218" customFormat="1" ht="12.75">
      <c r="A2071" s="213"/>
      <c r="F2071" s="234"/>
      <c r="I2071" s="235"/>
      <c r="L2071" s="213"/>
    </row>
    <row r="2072" spans="1:12" s="218" customFormat="1" ht="12.75">
      <c r="A2072" s="213"/>
      <c r="F2072" s="234"/>
      <c r="I2072" s="235"/>
      <c r="L2072" s="213"/>
    </row>
    <row r="2073" spans="1:12" s="218" customFormat="1" ht="12.75">
      <c r="A2073" s="213"/>
      <c r="F2073" s="234"/>
      <c r="I2073" s="235"/>
      <c r="L2073" s="213"/>
    </row>
    <row r="2074" spans="1:12" s="218" customFormat="1" ht="12.75">
      <c r="A2074" s="213"/>
      <c r="F2074" s="234"/>
      <c r="I2074" s="235"/>
      <c r="L2074" s="213"/>
    </row>
    <row r="2075" spans="1:12" s="218" customFormat="1" ht="12.75">
      <c r="A2075" s="213"/>
      <c r="F2075" s="234"/>
      <c r="I2075" s="235"/>
      <c r="L2075" s="213"/>
    </row>
    <row r="2076" spans="1:12" s="218" customFormat="1" ht="12.75">
      <c r="A2076" s="213"/>
      <c r="F2076" s="234"/>
      <c r="I2076" s="235"/>
      <c r="L2076" s="213"/>
    </row>
    <row r="2077" spans="1:12" s="218" customFormat="1" ht="12.75">
      <c r="A2077" s="213"/>
      <c r="F2077" s="234"/>
      <c r="I2077" s="235"/>
      <c r="L2077" s="213"/>
    </row>
    <row r="2078" spans="1:12" s="218" customFormat="1" ht="12.75">
      <c r="A2078" s="213"/>
      <c r="F2078" s="234"/>
      <c r="I2078" s="235"/>
      <c r="L2078" s="213"/>
    </row>
    <row r="2079" spans="1:12" s="218" customFormat="1" ht="12.75">
      <c r="A2079" s="213"/>
      <c r="F2079" s="234"/>
      <c r="I2079" s="235"/>
      <c r="L2079" s="213"/>
    </row>
    <row r="2080" spans="1:12" s="218" customFormat="1" ht="12.75">
      <c r="A2080" s="213"/>
      <c r="F2080" s="234"/>
      <c r="I2080" s="235"/>
      <c r="L2080" s="213"/>
    </row>
    <row r="2081" spans="1:12" s="218" customFormat="1" ht="12.75">
      <c r="A2081" s="213"/>
      <c r="F2081" s="234"/>
      <c r="I2081" s="235"/>
      <c r="L2081" s="213"/>
    </row>
    <row r="2082" spans="1:12" s="218" customFormat="1" ht="12.75">
      <c r="A2082" s="213"/>
      <c r="F2082" s="234"/>
      <c r="I2082" s="235"/>
      <c r="L2082" s="213"/>
    </row>
    <row r="2083" spans="1:12" s="218" customFormat="1" ht="12.75">
      <c r="A2083" s="213"/>
      <c r="F2083" s="234"/>
      <c r="I2083" s="235"/>
      <c r="L2083" s="213"/>
    </row>
    <row r="2084" spans="1:12" s="218" customFormat="1" ht="12.75">
      <c r="A2084" s="213"/>
      <c r="F2084" s="234"/>
      <c r="I2084" s="235"/>
      <c r="L2084" s="213"/>
    </row>
    <row r="2085" spans="1:12" s="218" customFormat="1" ht="12.75">
      <c r="A2085" s="213"/>
      <c r="F2085" s="234"/>
      <c r="I2085" s="235"/>
      <c r="L2085" s="213"/>
    </row>
    <row r="2086" spans="1:12" s="218" customFormat="1" ht="12.75">
      <c r="A2086" s="213"/>
      <c r="F2086" s="234"/>
      <c r="I2086" s="235"/>
      <c r="L2086" s="213"/>
    </row>
    <row r="2087" spans="1:12" s="218" customFormat="1" ht="12.75">
      <c r="A2087" s="213"/>
      <c r="F2087" s="234"/>
      <c r="I2087" s="235"/>
      <c r="L2087" s="213"/>
    </row>
    <row r="2088" spans="1:12" s="218" customFormat="1" ht="12.75">
      <c r="A2088" s="213"/>
      <c r="F2088" s="234"/>
      <c r="I2088" s="235"/>
      <c r="L2088" s="213"/>
    </row>
    <row r="2089" spans="1:12" s="218" customFormat="1" ht="12.75">
      <c r="A2089" s="213"/>
      <c r="F2089" s="234"/>
      <c r="I2089" s="235"/>
      <c r="L2089" s="213"/>
    </row>
    <row r="2090" spans="1:12" s="218" customFormat="1" ht="12.75">
      <c r="A2090" s="213"/>
      <c r="F2090" s="234"/>
      <c r="I2090" s="235"/>
      <c r="L2090" s="213"/>
    </row>
    <row r="2091" spans="1:12" s="218" customFormat="1" ht="12.75">
      <c r="A2091" s="213"/>
      <c r="F2091" s="234"/>
      <c r="I2091" s="235"/>
      <c r="L2091" s="213"/>
    </row>
    <row r="2092" spans="1:12" s="218" customFormat="1" ht="12.75">
      <c r="A2092" s="213"/>
      <c r="F2092" s="234"/>
      <c r="I2092" s="235"/>
      <c r="L2092" s="213"/>
    </row>
    <row r="2093" spans="1:12" s="218" customFormat="1" ht="12.75">
      <c r="A2093" s="213"/>
      <c r="F2093" s="234"/>
      <c r="I2093" s="235"/>
      <c r="L2093" s="213"/>
    </row>
    <row r="2094" spans="1:12" s="218" customFormat="1" ht="12.75">
      <c r="A2094" s="213"/>
      <c r="F2094" s="234"/>
      <c r="I2094" s="235"/>
      <c r="L2094" s="213"/>
    </row>
    <row r="2095" spans="1:12" s="218" customFormat="1" ht="12.75">
      <c r="A2095" s="213"/>
      <c r="F2095" s="234"/>
      <c r="I2095" s="235"/>
      <c r="L2095" s="213"/>
    </row>
    <row r="2096" spans="1:12" s="218" customFormat="1" ht="12.75">
      <c r="A2096" s="213"/>
      <c r="F2096" s="234"/>
      <c r="I2096" s="235"/>
      <c r="L2096" s="213"/>
    </row>
    <row r="2097" spans="1:12" s="218" customFormat="1" ht="12.75">
      <c r="A2097" s="213"/>
      <c r="F2097" s="234"/>
      <c r="I2097" s="235"/>
      <c r="L2097" s="213"/>
    </row>
    <row r="2098" spans="1:12" s="218" customFormat="1" ht="12.75">
      <c r="A2098" s="213"/>
      <c r="F2098" s="234"/>
      <c r="I2098" s="235"/>
      <c r="L2098" s="213"/>
    </row>
    <row r="2099" spans="1:12" s="218" customFormat="1" ht="12.75">
      <c r="A2099" s="213"/>
      <c r="F2099" s="234"/>
      <c r="I2099" s="235"/>
      <c r="L2099" s="213"/>
    </row>
    <row r="2100" spans="1:12" s="218" customFormat="1" ht="12.75">
      <c r="A2100" s="213"/>
      <c r="F2100" s="234"/>
      <c r="I2100" s="235"/>
      <c r="L2100" s="213"/>
    </row>
    <row r="2101" spans="1:12" s="218" customFormat="1" ht="12.75">
      <c r="A2101" s="213"/>
      <c r="F2101" s="234"/>
      <c r="I2101" s="235"/>
      <c r="L2101" s="213"/>
    </row>
    <row r="2102" spans="1:12" s="218" customFormat="1" ht="12.75">
      <c r="A2102" s="213"/>
      <c r="F2102" s="234"/>
      <c r="I2102" s="235"/>
      <c r="L2102" s="213"/>
    </row>
    <row r="2103" spans="1:12" s="218" customFormat="1" ht="12.75">
      <c r="A2103" s="213"/>
      <c r="F2103" s="234"/>
      <c r="I2103" s="235"/>
      <c r="L2103" s="213"/>
    </row>
    <row r="2104" spans="1:12" s="218" customFormat="1" ht="12.75">
      <c r="A2104" s="213"/>
      <c r="F2104" s="234"/>
      <c r="I2104" s="235"/>
      <c r="L2104" s="213"/>
    </row>
    <row r="2105" spans="1:12" s="218" customFormat="1" ht="12.75">
      <c r="A2105" s="213"/>
      <c r="F2105" s="234"/>
      <c r="I2105" s="235"/>
      <c r="L2105" s="213"/>
    </row>
    <row r="2106" spans="1:12" s="218" customFormat="1" ht="12.75">
      <c r="A2106" s="213"/>
      <c r="F2106" s="234"/>
      <c r="I2106" s="235"/>
      <c r="L2106" s="213"/>
    </row>
    <row r="2107" spans="1:12" s="218" customFormat="1" ht="12.75">
      <c r="A2107" s="213"/>
      <c r="F2107" s="234"/>
      <c r="I2107" s="235"/>
      <c r="L2107" s="213"/>
    </row>
    <row r="2108" spans="1:12" s="218" customFormat="1" ht="12.75">
      <c r="A2108" s="213"/>
      <c r="F2108" s="234"/>
      <c r="I2108" s="235"/>
      <c r="L2108" s="213"/>
    </row>
    <row r="2109" spans="1:12" s="218" customFormat="1" ht="12.75">
      <c r="A2109" s="213"/>
      <c r="F2109" s="234"/>
      <c r="I2109" s="235"/>
      <c r="L2109" s="213"/>
    </row>
    <row r="2110" spans="1:12" s="218" customFormat="1" ht="12.75">
      <c r="A2110" s="213"/>
      <c r="F2110" s="234"/>
      <c r="I2110" s="235"/>
      <c r="L2110" s="213"/>
    </row>
    <row r="2111" spans="1:12" s="218" customFormat="1" ht="12.75">
      <c r="A2111" s="213"/>
      <c r="F2111" s="234"/>
      <c r="I2111" s="235"/>
      <c r="L2111" s="213"/>
    </row>
    <row r="2112" spans="1:12" s="218" customFormat="1" ht="12.75">
      <c r="A2112" s="213"/>
      <c r="F2112" s="234"/>
      <c r="I2112" s="235"/>
      <c r="L2112" s="213"/>
    </row>
    <row r="2113" spans="1:12" s="218" customFormat="1" ht="12.75">
      <c r="A2113" s="213"/>
      <c r="F2113" s="234"/>
      <c r="I2113" s="235"/>
      <c r="L2113" s="213"/>
    </row>
    <row r="2114" spans="1:12" s="218" customFormat="1" ht="12.75">
      <c r="A2114" s="213"/>
      <c r="F2114" s="234"/>
      <c r="I2114" s="235"/>
      <c r="L2114" s="213"/>
    </row>
    <row r="2115" spans="1:12" s="218" customFormat="1" ht="12.75">
      <c r="A2115" s="213"/>
      <c r="F2115" s="234"/>
      <c r="I2115" s="235"/>
      <c r="L2115" s="213"/>
    </row>
    <row r="2116" spans="1:12" s="218" customFormat="1" ht="12.75">
      <c r="A2116" s="213"/>
      <c r="F2116" s="234"/>
      <c r="I2116" s="235"/>
      <c r="L2116" s="213"/>
    </row>
    <row r="2117" spans="1:12" s="218" customFormat="1" ht="12.75">
      <c r="A2117" s="213"/>
      <c r="F2117" s="234"/>
      <c r="I2117" s="235"/>
      <c r="L2117" s="213"/>
    </row>
    <row r="2118" spans="1:12" s="218" customFormat="1" ht="12.75">
      <c r="A2118" s="213"/>
      <c r="F2118" s="234"/>
      <c r="I2118" s="235"/>
      <c r="L2118" s="213"/>
    </row>
    <row r="2119" spans="1:12" s="218" customFormat="1" ht="12.75">
      <c r="A2119" s="213"/>
      <c r="F2119" s="234"/>
      <c r="I2119" s="235"/>
      <c r="L2119" s="213"/>
    </row>
    <row r="2120" spans="1:12" s="218" customFormat="1" ht="12.75">
      <c r="A2120" s="213"/>
      <c r="F2120" s="234"/>
      <c r="I2120" s="235"/>
      <c r="L2120" s="213"/>
    </row>
    <row r="2121" spans="1:12" s="218" customFormat="1" ht="12.75">
      <c r="A2121" s="213"/>
      <c r="F2121" s="234"/>
      <c r="I2121" s="235"/>
      <c r="L2121" s="213"/>
    </row>
    <row r="2122" spans="1:12" s="218" customFormat="1" ht="12.75">
      <c r="A2122" s="213"/>
      <c r="F2122" s="234"/>
      <c r="I2122" s="235"/>
      <c r="L2122" s="213"/>
    </row>
    <row r="2123" spans="1:12" s="218" customFormat="1" ht="12.75">
      <c r="A2123" s="213"/>
      <c r="F2123" s="234"/>
      <c r="I2123" s="235"/>
      <c r="L2123" s="213"/>
    </row>
    <row r="2124" spans="1:12" s="218" customFormat="1" ht="12.75">
      <c r="A2124" s="213"/>
      <c r="F2124" s="234"/>
      <c r="I2124" s="235"/>
      <c r="L2124" s="213"/>
    </row>
    <row r="2125" spans="1:12" s="218" customFormat="1" ht="12.75">
      <c r="A2125" s="213"/>
      <c r="F2125" s="234"/>
      <c r="I2125" s="235"/>
      <c r="L2125" s="213"/>
    </row>
    <row r="2126" spans="1:12" s="218" customFormat="1" ht="12.75">
      <c r="A2126" s="213"/>
      <c r="F2126" s="234"/>
      <c r="I2126" s="235"/>
      <c r="L2126" s="213"/>
    </row>
    <row r="2127" spans="1:12" s="218" customFormat="1" ht="12.75">
      <c r="A2127" s="213"/>
      <c r="F2127" s="234"/>
      <c r="I2127" s="235"/>
      <c r="L2127" s="213"/>
    </row>
    <row r="2128" spans="1:12" s="218" customFormat="1" ht="12.75">
      <c r="A2128" s="213"/>
      <c r="F2128" s="234"/>
      <c r="I2128" s="235"/>
      <c r="L2128" s="213"/>
    </row>
    <row r="2129" spans="1:12" s="218" customFormat="1" ht="12.75">
      <c r="A2129" s="213"/>
      <c r="F2129" s="234"/>
      <c r="I2129" s="235"/>
      <c r="L2129" s="213"/>
    </row>
    <row r="2130" spans="1:12" s="218" customFormat="1" ht="12.75">
      <c r="A2130" s="213"/>
      <c r="F2130" s="234"/>
      <c r="I2130" s="235"/>
      <c r="L2130" s="213"/>
    </row>
    <row r="2131" spans="1:12" s="218" customFormat="1" ht="12.75">
      <c r="A2131" s="213"/>
      <c r="F2131" s="234"/>
      <c r="I2131" s="235"/>
      <c r="L2131" s="213"/>
    </row>
    <row r="2132" spans="1:12" s="218" customFormat="1" ht="12.75">
      <c r="A2132" s="213"/>
      <c r="F2132" s="234"/>
      <c r="I2132" s="235"/>
      <c r="L2132" s="213"/>
    </row>
    <row r="2133" spans="1:12" s="218" customFormat="1" ht="12.75">
      <c r="A2133" s="213"/>
      <c r="F2133" s="234"/>
      <c r="I2133" s="235"/>
      <c r="L2133" s="213"/>
    </row>
    <row r="2134" spans="1:12" s="218" customFormat="1" ht="12.75">
      <c r="A2134" s="213"/>
      <c r="F2134" s="234"/>
      <c r="I2134" s="235"/>
      <c r="L2134" s="213"/>
    </row>
    <row r="2135" spans="1:12" s="218" customFormat="1" ht="12.75">
      <c r="A2135" s="213"/>
      <c r="F2135" s="234"/>
      <c r="I2135" s="235"/>
      <c r="L2135" s="213"/>
    </row>
    <row r="2136" spans="1:12" s="218" customFormat="1" ht="12.75">
      <c r="A2136" s="213"/>
      <c r="F2136" s="234"/>
      <c r="I2136" s="235"/>
      <c r="L2136" s="213"/>
    </row>
    <row r="2137" spans="1:12" s="218" customFormat="1" ht="12.75">
      <c r="A2137" s="213"/>
      <c r="F2137" s="234"/>
      <c r="I2137" s="235"/>
      <c r="L2137" s="213"/>
    </row>
    <row r="2138" spans="1:12" s="218" customFormat="1" ht="12.75">
      <c r="A2138" s="213"/>
      <c r="F2138" s="234"/>
      <c r="I2138" s="235"/>
      <c r="L2138" s="213"/>
    </row>
    <row r="2139" spans="1:12" s="218" customFormat="1" ht="12.75">
      <c r="A2139" s="213"/>
      <c r="F2139" s="234"/>
      <c r="I2139" s="235"/>
      <c r="L2139" s="213"/>
    </row>
    <row r="2140" spans="1:12" s="218" customFormat="1" ht="12.75">
      <c r="A2140" s="213"/>
      <c r="F2140" s="234"/>
      <c r="I2140" s="235"/>
      <c r="L2140" s="213"/>
    </row>
    <row r="2141" spans="1:12" s="218" customFormat="1" ht="12.75">
      <c r="A2141" s="213"/>
      <c r="F2141" s="234"/>
      <c r="I2141" s="235"/>
      <c r="L2141" s="213"/>
    </row>
    <row r="2142" spans="1:12" s="218" customFormat="1" ht="12.75">
      <c r="A2142" s="213"/>
      <c r="F2142" s="234"/>
      <c r="I2142" s="235"/>
      <c r="L2142" s="213"/>
    </row>
    <row r="2143" spans="1:12" s="218" customFormat="1" ht="12.75">
      <c r="A2143" s="213"/>
      <c r="F2143" s="234"/>
      <c r="I2143" s="235"/>
      <c r="L2143" s="213"/>
    </row>
    <row r="2144" spans="1:12" s="218" customFormat="1" ht="12.75">
      <c r="A2144" s="213"/>
      <c r="F2144" s="234"/>
      <c r="I2144" s="235"/>
      <c r="L2144" s="213"/>
    </row>
    <row r="2145" spans="1:12" s="218" customFormat="1" ht="12.75">
      <c r="A2145" s="213"/>
      <c r="F2145" s="234"/>
      <c r="I2145" s="235"/>
      <c r="L2145" s="213"/>
    </row>
    <row r="2146" spans="1:12" s="218" customFormat="1" ht="12.75">
      <c r="A2146" s="213"/>
      <c r="F2146" s="234"/>
      <c r="I2146" s="235"/>
      <c r="L2146" s="213"/>
    </row>
    <row r="2147" spans="1:12" s="218" customFormat="1" ht="12.75">
      <c r="A2147" s="213"/>
      <c r="F2147" s="234"/>
      <c r="I2147" s="235"/>
      <c r="L2147" s="213"/>
    </row>
    <row r="2148" spans="1:12" s="218" customFormat="1" ht="12.75">
      <c r="A2148" s="213"/>
      <c r="F2148" s="234"/>
      <c r="I2148" s="235"/>
      <c r="L2148" s="213"/>
    </row>
    <row r="2149" spans="1:12" s="218" customFormat="1" ht="12.75">
      <c r="A2149" s="213"/>
      <c r="F2149" s="234"/>
      <c r="I2149" s="235"/>
      <c r="L2149" s="213"/>
    </row>
    <row r="2150" spans="1:12" s="218" customFormat="1" ht="12.75">
      <c r="A2150" s="213"/>
      <c r="F2150" s="234"/>
      <c r="I2150" s="235"/>
      <c r="L2150" s="213"/>
    </row>
    <row r="2151" spans="1:12" s="218" customFormat="1" ht="12.75">
      <c r="A2151" s="213"/>
      <c r="F2151" s="234"/>
      <c r="I2151" s="235"/>
      <c r="L2151" s="213"/>
    </row>
    <row r="2152" spans="1:12" s="218" customFormat="1" ht="12.75">
      <c r="A2152" s="213"/>
      <c r="F2152" s="234"/>
      <c r="I2152" s="235"/>
      <c r="L2152" s="213"/>
    </row>
    <row r="2153" spans="1:12" s="218" customFormat="1" ht="12.75">
      <c r="A2153" s="213"/>
      <c r="F2153" s="234"/>
      <c r="I2153" s="235"/>
      <c r="L2153" s="213"/>
    </row>
    <row r="2154" spans="1:12" s="218" customFormat="1" ht="12.75">
      <c r="A2154" s="213"/>
      <c r="F2154" s="234"/>
      <c r="I2154" s="235"/>
      <c r="L2154" s="213"/>
    </row>
    <row r="2155" spans="1:12" s="218" customFormat="1" ht="12.75">
      <c r="A2155" s="213"/>
      <c r="F2155" s="234"/>
      <c r="I2155" s="235"/>
      <c r="L2155" s="213"/>
    </row>
    <row r="2156" spans="1:12" s="218" customFormat="1" ht="12.75">
      <c r="A2156" s="213"/>
      <c r="F2156" s="234"/>
      <c r="I2156" s="235"/>
      <c r="L2156" s="213"/>
    </row>
    <row r="2157" spans="1:12" s="218" customFormat="1" ht="12.75">
      <c r="A2157" s="213"/>
      <c r="F2157" s="234"/>
      <c r="I2157" s="235"/>
      <c r="L2157" s="213"/>
    </row>
    <row r="2158" spans="1:12" s="218" customFormat="1" ht="12.75">
      <c r="A2158" s="213"/>
      <c r="F2158" s="234"/>
      <c r="I2158" s="235"/>
      <c r="L2158" s="213"/>
    </row>
    <row r="2159" spans="1:12" s="218" customFormat="1" ht="12.75">
      <c r="A2159" s="213"/>
      <c r="F2159" s="234"/>
      <c r="I2159" s="235"/>
      <c r="L2159" s="213"/>
    </row>
    <row r="2160" spans="1:12" s="218" customFormat="1" ht="12.75">
      <c r="A2160" s="213"/>
      <c r="F2160" s="234"/>
      <c r="I2160" s="235"/>
      <c r="L2160" s="213"/>
    </row>
    <row r="2161" spans="1:12" s="218" customFormat="1" ht="12.75">
      <c r="A2161" s="213"/>
      <c r="F2161" s="234"/>
      <c r="I2161" s="235"/>
      <c r="L2161" s="213"/>
    </row>
    <row r="2162" spans="1:12" s="218" customFormat="1" ht="12.75">
      <c r="A2162" s="213"/>
      <c r="F2162" s="234"/>
      <c r="I2162" s="235"/>
      <c r="L2162" s="213"/>
    </row>
    <row r="2163" spans="1:12" s="218" customFormat="1" ht="12.75">
      <c r="A2163" s="213"/>
      <c r="F2163" s="234"/>
      <c r="I2163" s="235"/>
      <c r="L2163" s="213"/>
    </row>
    <row r="2164" spans="1:12" s="218" customFormat="1" ht="12.75">
      <c r="A2164" s="213"/>
      <c r="F2164" s="234"/>
      <c r="I2164" s="235"/>
      <c r="L2164" s="213"/>
    </row>
    <row r="2165" spans="1:12" s="218" customFormat="1" ht="12.75">
      <c r="A2165" s="213"/>
      <c r="F2165" s="234"/>
      <c r="I2165" s="235"/>
      <c r="L2165" s="213"/>
    </row>
    <row r="2166" spans="1:12" s="218" customFormat="1" ht="12.75">
      <c r="A2166" s="213"/>
      <c r="F2166" s="234"/>
      <c r="I2166" s="235"/>
      <c r="L2166" s="213"/>
    </row>
    <row r="2167" spans="1:12" s="218" customFormat="1" ht="12.75">
      <c r="A2167" s="213"/>
      <c r="F2167" s="234"/>
      <c r="I2167" s="235"/>
      <c r="L2167" s="213"/>
    </row>
    <row r="2168" spans="1:12" s="218" customFormat="1" ht="12.75">
      <c r="A2168" s="213"/>
      <c r="F2168" s="234"/>
      <c r="I2168" s="235"/>
      <c r="L2168" s="213"/>
    </row>
    <row r="2169" spans="1:12" s="218" customFormat="1" ht="12.75">
      <c r="A2169" s="213"/>
      <c r="F2169" s="234"/>
      <c r="I2169" s="235"/>
      <c r="L2169" s="213"/>
    </row>
    <row r="2170" spans="1:12" s="218" customFormat="1" ht="12.75">
      <c r="A2170" s="213"/>
      <c r="F2170" s="234"/>
      <c r="I2170" s="235"/>
      <c r="L2170" s="213"/>
    </row>
    <row r="2171" spans="1:12" s="218" customFormat="1" ht="12.75">
      <c r="A2171" s="213"/>
      <c r="F2171" s="234"/>
      <c r="I2171" s="235"/>
      <c r="L2171" s="213"/>
    </row>
    <row r="2172" spans="1:12" s="218" customFormat="1" ht="12.75">
      <c r="A2172" s="213"/>
      <c r="F2172" s="234"/>
      <c r="I2172" s="235"/>
      <c r="L2172" s="213"/>
    </row>
    <row r="2173" spans="1:12" s="218" customFormat="1" ht="12.75">
      <c r="A2173" s="213"/>
      <c r="F2173" s="234"/>
      <c r="I2173" s="235"/>
      <c r="L2173" s="213"/>
    </row>
    <row r="2174" spans="1:12" s="218" customFormat="1" ht="12.75">
      <c r="A2174" s="213"/>
      <c r="F2174" s="234"/>
      <c r="I2174" s="235"/>
      <c r="L2174" s="213"/>
    </row>
    <row r="2175" spans="1:12" s="218" customFormat="1" ht="12.75">
      <c r="A2175" s="213"/>
      <c r="F2175" s="234"/>
      <c r="I2175" s="235"/>
      <c r="L2175" s="213"/>
    </row>
    <row r="2176" spans="1:12" s="218" customFormat="1" ht="12.75">
      <c r="A2176" s="213"/>
      <c r="F2176" s="234"/>
      <c r="I2176" s="235"/>
      <c r="L2176" s="213"/>
    </row>
  </sheetData>
  <sheetProtection password="A785" sheet="1" objects="1" scenarios="1"/>
  <mergeCells count="428">
    <mergeCell ref="A67:A68"/>
    <mergeCell ref="G67:G68"/>
    <mergeCell ref="H67:H68"/>
    <mergeCell ref="I67:I68"/>
    <mergeCell ref="S64:S65"/>
    <mergeCell ref="A65:A66"/>
    <mergeCell ref="C65:C66"/>
    <mergeCell ref="D65:D66"/>
    <mergeCell ref="E65:E66"/>
    <mergeCell ref="F65:F66"/>
    <mergeCell ref="G65:G66"/>
    <mergeCell ref="H65:H66"/>
    <mergeCell ref="I65:I66"/>
    <mergeCell ref="J65:J66"/>
    <mergeCell ref="O64:O65"/>
    <mergeCell ref="P64:P65"/>
    <mergeCell ref="Q64:Q65"/>
    <mergeCell ref="R64:R65"/>
    <mergeCell ref="K64:K65"/>
    <mergeCell ref="L64:L65"/>
    <mergeCell ref="M64:M65"/>
    <mergeCell ref="N64:N65"/>
    <mergeCell ref="S62:S63"/>
    <mergeCell ref="A63:A64"/>
    <mergeCell ref="C63:C64"/>
    <mergeCell ref="D63:D64"/>
    <mergeCell ref="E63:E64"/>
    <mergeCell ref="F63:F64"/>
    <mergeCell ref="G63:G64"/>
    <mergeCell ref="H63:H64"/>
    <mergeCell ref="I63:I64"/>
    <mergeCell ref="J63:J64"/>
    <mergeCell ref="O62:O63"/>
    <mergeCell ref="P62:P63"/>
    <mergeCell ref="Q62:Q63"/>
    <mergeCell ref="R62:R63"/>
    <mergeCell ref="K62:K63"/>
    <mergeCell ref="L62:L63"/>
    <mergeCell ref="M62:M63"/>
    <mergeCell ref="N62:N63"/>
    <mergeCell ref="S60:S61"/>
    <mergeCell ref="A61:A62"/>
    <mergeCell ref="C61:C62"/>
    <mergeCell ref="D61:D62"/>
    <mergeCell ref="E61:E62"/>
    <mergeCell ref="F61:F62"/>
    <mergeCell ref="G61:G62"/>
    <mergeCell ref="H61:H62"/>
    <mergeCell ref="I61:I62"/>
    <mergeCell ref="J61:J62"/>
    <mergeCell ref="O60:O61"/>
    <mergeCell ref="P60:P61"/>
    <mergeCell ref="Q60:Q61"/>
    <mergeCell ref="R60:R61"/>
    <mergeCell ref="K60:K61"/>
    <mergeCell ref="L60:L61"/>
    <mergeCell ref="M60:M61"/>
    <mergeCell ref="N60:N61"/>
    <mergeCell ref="S58:S59"/>
    <mergeCell ref="A59:A60"/>
    <mergeCell ref="C59:C60"/>
    <mergeCell ref="D59:D60"/>
    <mergeCell ref="E59:E60"/>
    <mergeCell ref="F59:F60"/>
    <mergeCell ref="G59:G60"/>
    <mergeCell ref="H59:H60"/>
    <mergeCell ref="I59:I60"/>
    <mergeCell ref="J59:J60"/>
    <mergeCell ref="O58:O59"/>
    <mergeCell ref="P58:P59"/>
    <mergeCell ref="Q58:Q59"/>
    <mergeCell ref="R58:R59"/>
    <mergeCell ref="K58:K59"/>
    <mergeCell ref="L58:L59"/>
    <mergeCell ref="M58:M59"/>
    <mergeCell ref="N58:N59"/>
    <mergeCell ref="S56:S57"/>
    <mergeCell ref="A57:A58"/>
    <mergeCell ref="C57:C58"/>
    <mergeCell ref="D57:D58"/>
    <mergeCell ref="E57:E58"/>
    <mergeCell ref="F57:F58"/>
    <mergeCell ref="G57:G58"/>
    <mergeCell ref="H57:H58"/>
    <mergeCell ref="I57:I58"/>
    <mergeCell ref="J57:J58"/>
    <mergeCell ref="O56:O57"/>
    <mergeCell ref="P56:P57"/>
    <mergeCell ref="Q56:Q57"/>
    <mergeCell ref="R56:R57"/>
    <mergeCell ref="K56:K57"/>
    <mergeCell ref="L56:L57"/>
    <mergeCell ref="M56:M57"/>
    <mergeCell ref="N56:N57"/>
    <mergeCell ref="S54:S55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O54:O55"/>
    <mergeCell ref="P54:P55"/>
    <mergeCell ref="Q54:Q55"/>
    <mergeCell ref="R54:R55"/>
    <mergeCell ref="K54:K55"/>
    <mergeCell ref="L54:L55"/>
    <mergeCell ref="M54:M55"/>
    <mergeCell ref="N54:N55"/>
    <mergeCell ref="S52:S53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O52:O53"/>
    <mergeCell ref="P52:P53"/>
    <mergeCell ref="Q52:Q53"/>
    <mergeCell ref="R52:R53"/>
    <mergeCell ref="K52:K53"/>
    <mergeCell ref="L52:L53"/>
    <mergeCell ref="M52:M53"/>
    <mergeCell ref="N52:N53"/>
    <mergeCell ref="S50:S51"/>
    <mergeCell ref="A51:A52"/>
    <mergeCell ref="C51:C52"/>
    <mergeCell ref="D51:D52"/>
    <mergeCell ref="E51:E52"/>
    <mergeCell ref="F51:F52"/>
    <mergeCell ref="G51:G52"/>
    <mergeCell ref="H51:H52"/>
    <mergeCell ref="I51:I52"/>
    <mergeCell ref="J51:J52"/>
    <mergeCell ref="O50:O51"/>
    <mergeCell ref="P50:P51"/>
    <mergeCell ref="Q50:Q51"/>
    <mergeCell ref="R50:R51"/>
    <mergeCell ref="K50:K51"/>
    <mergeCell ref="L50:L51"/>
    <mergeCell ref="M50:M51"/>
    <mergeCell ref="N50:N51"/>
    <mergeCell ref="S48:S49"/>
    <mergeCell ref="A49:A50"/>
    <mergeCell ref="C49:C50"/>
    <mergeCell ref="D49:D50"/>
    <mergeCell ref="E49:E50"/>
    <mergeCell ref="F49:F50"/>
    <mergeCell ref="G49:G50"/>
    <mergeCell ref="H49:H50"/>
    <mergeCell ref="I49:I50"/>
    <mergeCell ref="J49:J50"/>
    <mergeCell ref="O48:O49"/>
    <mergeCell ref="P48:P49"/>
    <mergeCell ref="Q48:Q49"/>
    <mergeCell ref="R48:R49"/>
    <mergeCell ref="K48:K49"/>
    <mergeCell ref="L48:L49"/>
    <mergeCell ref="M48:M49"/>
    <mergeCell ref="N48:N49"/>
    <mergeCell ref="S9:S10"/>
    <mergeCell ref="S7:S8"/>
    <mergeCell ref="S3:S4"/>
    <mergeCell ref="B40:C42"/>
    <mergeCell ref="S40:S41"/>
    <mergeCell ref="S17:S18"/>
    <mergeCell ref="S15:S16"/>
    <mergeCell ref="S13:S14"/>
    <mergeCell ref="S11:S12"/>
    <mergeCell ref="R27:R28"/>
    <mergeCell ref="S27:S28"/>
    <mergeCell ref="S25:S26"/>
    <mergeCell ref="S23:S24"/>
    <mergeCell ref="P23:P24"/>
    <mergeCell ref="P25:P26"/>
    <mergeCell ref="P27:P28"/>
    <mergeCell ref="Q27:Q28"/>
    <mergeCell ref="Q25:Q26"/>
    <mergeCell ref="Q23:Q24"/>
    <mergeCell ref="P15:P16"/>
    <mergeCell ref="P17:P18"/>
    <mergeCell ref="P19:P20"/>
    <mergeCell ref="P21:P22"/>
    <mergeCell ref="P7:P8"/>
    <mergeCell ref="P9:P10"/>
    <mergeCell ref="P11:P12"/>
    <mergeCell ref="P13:P14"/>
    <mergeCell ref="N21:N22"/>
    <mergeCell ref="N23:N24"/>
    <mergeCell ref="N25:N26"/>
    <mergeCell ref="N27:N28"/>
    <mergeCell ref="N13:N14"/>
    <mergeCell ref="N15:N16"/>
    <mergeCell ref="N17:N18"/>
    <mergeCell ref="N19:N20"/>
    <mergeCell ref="N7:N8"/>
    <mergeCell ref="N9:N10"/>
    <mergeCell ref="N11:N12"/>
    <mergeCell ref="A43:A44"/>
    <mergeCell ref="B43:B70"/>
    <mergeCell ref="C43:C44"/>
    <mergeCell ref="D43:D44"/>
    <mergeCell ref="E43:E44"/>
    <mergeCell ref="F43:F44"/>
    <mergeCell ref="G43:G44"/>
    <mergeCell ref="O27:O28"/>
    <mergeCell ref="O25:O26"/>
    <mergeCell ref="O23:O24"/>
    <mergeCell ref="O21:O22"/>
    <mergeCell ref="O19:O20"/>
    <mergeCell ref="O17:O18"/>
    <mergeCell ref="O15:O16"/>
    <mergeCell ref="O13:O14"/>
    <mergeCell ref="O11:O12"/>
    <mergeCell ref="O9:O10"/>
    <mergeCell ref="O7:O8"/>
    <mergeCell ref="H43:H44"/>
    <mergeCell ref="I43:I44"/>
    <mergeCell ref="J43:J44"/>
    <mergeCell ref="K44:K45"/>
    <mergeCell ref="L44:L45"/>
    <mergeCell ref="M44:M45"/>
    <mergeCell ref="N44:N45"/>
    <mergeCell ref="E22:E23"/>
    <mergeCell ref="E24:E25"/>
    <mergeCell ref="E26:E27"/>
    <mergeCell ref="E28:E29"/>
    <mergeCell ref="E6:E7"/>
    <mergeCell ref="E8:E9"/>
    <mergeCell ref="E10:E11"/>
    <mergeCell ref="E12:E13"/>
    <mergeCell ref="E14:E15"/>
    <mergeCell ref="E16:E17"/>
    <mergeCell ref="E18:E19"/>
    <mergeCell ref="E20:E21"/>
    <mergeCell ref="I30:I31"/>
    <mergeCell ref="H30:H31"/>
    <mergeCell ref="G30:G31"/>
    <mergeCell ref="J22:J23"/>
    <mergeCell ref="J24:J25"/>
    <mergeCell ref="J26:J27"/>
    <mergeCell ref="J28:J29"/>
    <mergeCell ref="I22:I23"/>
    <mergeCell ref="I24:I25"/>
    <mergeCell ref="I26:I27"/>
    <mergeCell ref="J14:J15"/>
    <mergeCell ref="J16:J17"/>
    <mergeCell ref="J18:J19"/>
    <mergeCell ref="J20:J21"/>
    <mergeCell ref="J6:J7"/>
    <mergeCell ref="J8:J9"/>
    <mergeCell ref="J10:J11"/>
    <mergeCell ref="J12:J13"/>
    <mergeCell ref="I28:I29"/>
    <mergeCell ref="I14:I15"/>
    <mergeCell ref="I16:I17"/>
    <mergeCell ref="I18:I19"/>
    <mergeCell ref="I20:I21"/>
    <mergeCell ref="I6:I7"/>
    <mergeCell ref="I8:I9"/>
    <mergeCell ref="I10:I11"/>
    <mergeCell ref="I12:I13"/>
    <mergeCell ref="H12:H13"/>
    <mergeCell ref="H10:H11"/>
    <mergeCell ref="H8:H9"/>
    <mergeCell ref="H6:H7"/>
    <mergeCell ref="H20:H21"/>
    <mergeCell ref="H18:H19"/>
    <mergeCell ref="H16:H17"/>
    <mergeCell ref="H14:H15"/>
    <mergeCell ref="H28:H29"/>
    <mergeCell ref="H26:H27"/>
    <mergeCell ref="H24:H25"/>
    <mergeCell ref="H22:H23"/>
    <mergeCell ref="G22:G23"/>
    <mergeCell ref="G24:G25"/>
    <mergeCell ref="G26:G27"/>
    <mergeCell ref="G28:G29"/>
    <mergeCell ref="G14:G15"/>
    <mergeCell ref="G16:G17"/>
    <mergeCell ref="G18:G19"/>
    <mergeCell ref="G20:G21"/>
    <mergeCell ref="G6:G7"/>
    <mergeCell ref="G8:G9"/>
    <mergeCell ref="G10:G11"/>
    <mergeCell ref="G12:G13"/>
    <mergeCell ref="F22:F23"/>
    <mergeCell ref="F24:F25"/>
    <mergeCell ref="F26:F27"/>
    <mergeCell ref="F28:F29"/>
    <mergeCell ref="F14:F15"/>
    <mergeCell ref="F16:F17"/>
    <mergeCell ref="F18:F19"/>
    <mergeCell ref="F20:F21"/>
    <mergeCell ref="F6:F7"/>
    <mergeCell ref="F8:F9"/>
    <mergeCell ref="F10:F11"/>
    <mergeCell ref="F12:F13"/>
    <mergeCell ref="D22:D23"/>
    <mergeCell ref="D24:D25"/>
    <mergeCell ref="D26:D27"/>
    <mergeCell ref="D28:D29"/>
    <mergeCell ref="D14:D15"/>
    <mergeCell ref="D16:D17"/>
    <mergeCell ref="D18:D19"/>
    <mergeCell ref="D20:D21"/>
    <mergeCell ref="D6:D7"/>
    <mergeCell ref="D8:D9"/>
    <mergeCell ref="D10:D11"/>
    <mergeCell ref="D12:D13"/>
    <mergeCell ref="B3:C5"/>
    <mergeCell ref="C6:C7"/>
    <mergeCell ref="C8:C9"/>
    <mergeCell ref="C10:C11"/>
    <mergeCell ref="B6:B33"/>
    <mergeCell ref="C22:C23"/>
    <mergeCell ref="C24:C25"/>
    <mergeCell ref="C26:C27"/>
    <mergeCell ref="C28:C29"/>
    <mergeCell ref="C12:C13"/>
    <mergeCell ref="K21:K22"/>
    <mergeCell ref="K23:K24"/>
    <mergeCell ref="K25:K26"/>
    <mergeCell ref="K27:K28"/>
    <mergeCell ref="K7:K8"/>
    <mergeCell ref="K9:K10"/>
    <mergeCell ref="K11:K12"/>
    <mergeCell ref="K13:K14"/>
    <mergeCell ref="K15:K16"/>
    <mergeCell ref="K17:K18"/>
    <mergeCell ref="K19:K20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M27:M28"/>
    <mergeCell ref="M15:M16"/>
    <mergeCell ref="M17:M18"/>
    <mergeCell ref="M19:M20"/>
    <mergeCell ref="M21:M22"/>
    <mergeCell ref="M23:M24"/>
    <mergeCell ref="M25:M26"/>
    <mergeCell ref="A6:A7"/>
    <mergeCell ref="A8:A9"/>
    <mergeCell ref="A10:A11"/>
    <mergeCell ref="A12:A13"/>
    <mergeCell ref="A14:A15"/>
    <mergeCell ref="A16:A17"/>
    <mergeCell ref="A18:A19"/>
    <mergeCell ref="A20:A21"/>
    <mergeCell ref="A30:A31"/>
    <mergeCell ref="A22:A23"/>
    <mergeCell ref="A24:A25"/>
    <mergeCell ref="A26:A27"/>
    <mergeCell ref="A28:A29"/>
    <mergeCell ref="C14:C15"/>
    <mergeCell ref="C16:C17"/>
    <mergeCell ref="C18:C19"/>
    <mergeCell ref="C20:C21"/>
    <mergeCell ref="M7:M8"/>
    <mergeCell ref="M9:M10"/>
    <mergeCell ref="M11:M12"/>
    <mergeCell ref="M13:M14"/>
    <mergeCell ref="R7:R8"/>
    <mergeCell ref="R9:R10"/>
    <mergeCell ref="R11:R12"/>
    <mergeCell ref="R13:R14"/>
    <mergeCell ref="R15:R16"/>
    <mergeCell ref="R17:R18"/>
    <mergeCell ref="O44:O45"/>
    <mergeCell ref="P44:P45"/>
    <mergeCell ref="Q44:Q45"/>
    <mergeCell ref="R44:R45"/>
    <mergeCell ref="Q21:Q22"/>
    <mergeCell ref="Q19:Q20"/>
    <mergeCell ref="Q17:Q18"/>
    <mergeCell ref="Q15:Q16"/>
    <mergeCell ref="Q13:Q14"/>
    <mergeCell ref="Q11:Q12"/>
    <mergeCell ref="Q9:Q10"/>
    <mergeCell ref="Q7:Q8"/>
    <mergeCell ref="S44:S45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R19:R20"/>
    <mergeCell ref="R21:R22"/>
    <mergeCell ref="R23:R24"/>
    <mergeCell ref="R25:R26"/>
    <mergeCell ref="S21:S22"/>
    <mergeCell ref="S19:S20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</mergeCells>
  <printOptions/>
  <pageMargins left="0.5511811023622047" right="0.35433070866141736" top="0.3937007874015748" bottom="0.38" header="0.11811023622047245" footer="0.11811023622047245"/>
  <pageSetup fitToHeight="1" fitToWidth="1" horizontalDpi="600" verticalDpi="600" orientation="landscape" paperSize="9" scale="53" r:id="rId3"/>
  <legacyDrawing r:id="rId2"/>
  <oleObjects>
    <oleObject progId="Equation.3" shapeId="6605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mustii</dc:creator>
  <cp:keywords/>
  <dc:description/>
  <cp:lastModifiedBy>XP</cp:lastModifiedBy>
  <cp:lastPrinted>2000-10-21T07:38:19Z</cp:lastPrinted>
  <dcterms:created xsi:type="dcterms:W3CDTF">2000-06-05T15:57:46Z</dcterms:created>
  <dcterms:modified xsi:type="dcterms:W3CDTF">2006-06-13T10:40:46Z</dcterms:modified>
  <cp:category/>
  <cp:version/>
  <cp:contentType/>
  <cp:contentStatus/>
</cp:coreProperties>
</file>